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7.2023\"/>
    </mc:Choice>
  </mc:AlternateContent>
  <bookViews>
    <workbookView xWindow="0" yWindow="0" windowWidth="15360" windowHeight="8205"/>
  </bookViews>
  <sheets>
    <sheet name="2023 (финансы)" sheetId="9" r:id="rId1"/>
    <sheet name="2023 (показатели)" sheetId="10" r:id="rId2"/>
  </sheets>
  <definedNames>
    <definedName name="_xlnm.Print_Area" localSheetId="1">'2023 (показатели)'!$A$1:$AQ$59</definedName>
    <definedName name="_xlnm.Print_Area" localSheetId="0">'2023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7" i="10" l="1"/>
  <c r="X26" i="10"/>
  <c r="X24" i="10"/>
  <c r="Y26" i="9" l="1"/>
  <c r="Y24" i="9"/>
  <c r="F39" i="9"/>
  <c r="F38" i="9"/>
  <c r="X41" i="9"/>
  <c r="Y38" i="9"/>
  <c r="U18" i="10" l="1"/>
  <c r="U27" i="10" l="1"/>
  <c r="U26" i="10"/>
  <c r="U24" i="10"/>
  <c r="U41" i="9" l="1"/>
  <c r="T41" i="9"/>
  <c r="V39" i="9"/>
  <c r="V38" i="9"/>
  <c r="V41" i="9" l="1"/>
  <c r="V17" i="9"/>
  <c r="R29" i="10" l="1"/>
  <c r="R27" i="10"/>
  <c r="R26" i="10"/>
  <c r="R24" i="10"/>
  <c r="S39" i="9" l="1"/>
  <c r="R41" i="9"/>
  <c r="Q41" i="9"/>
  <c r="S38" i="9"/>
  <c r="S24" i="9"/>
  <c r="S41" i="9" l="1"/>
  <c r="O24" i="10"/>
  <c r="O27" i="10" l="1"/>
  <c r="O26" i="10"/>
  <c r="E26" i="10"/>
  <c r="E14" i="10"/>
  <c r="O14" i="10"/>
  <c r="O41" i="9"/>
  <c r="N41" i="9"/>
  <c r="P39" i="9"/>
  <c r="P38" i="9"/>
  <c r="P24" i="9"/>
  <c r="P14" i="9"/>
  <c r="P13" i="9"/>
  <c r="P12" i="9"/>
  <c r="P41" i="9" l="1"/>
  <c r="L41" i="9"/>
  <c r="K41" i="9"/>
  <c r="M38" i="9"/>
  <c r="M41" i="9" l="1"/>
  <c r="I27" i="10"/>
  <c r="I26" i="10"/>
  <c r="E18" i="10" l="1"/>
  <c r="E17" i="10"/>
  <c r="E20" i="10"/>
  <c r="AI41" i="9"/>
  <c r="AI50" i="9"/>
  <c r="AI49" i="9"/>
  <c r="AI48" i="9"/>
  <c r="AO49" i="9"/>
  <c r="AO50" i="9"/>
  <c r="AO48" i="9"/>
  <c r="Z41" i="9" l="1"/>
  <c r="W41" i="9"/>
  <c r="Y41" i="9" s="1"/>
  <c r="E50" i="9" l="1"/>
  <c r="E49" i="9"/>
  <c r="K16" i="9" l="1"/>
  <c r="L16" i="9"/>
  <c r="N16" i="9"/>
  <c r="O16" i="9"/>
  <c r="Q16" i="9"/>
  <c r="R16" i="9"/>
  <c r="T16" i="9"/>
  <c r="U16" i="9"/>
  <c r="W16" i="9"/>
  <c r="X16" i="9"/>
  <c r="Z16" i="9"/>
  <c r="AA16" i="9"/>
  <c r="AC16" i="9"/>
  <c r="AD16" i="9"/>
  <c r="AF16" i="9"/>
  <c r="AG16" i="9"/>
  <c r="AI16" i="9"/>
  <c r="AJ16" i="9"/>
  <c r="AL16" i="9"/>
  <c r="AM16" i="9"/>
  <c r="AO16" i="9"/>
  <c r="AP16" i="9"/>
  <c r="K21" i="9"/>
  <c r="L21" i="9"/>
  <c r="N21" i="9"/>
  <c r="O21" i="9"/>
  <c r="Q21" i="9"/>
  <c r="R21" i="9"/>
  <c r="T21" i="9"/>
  <c r="U21" i="9"/>
  <c r="W21" i="9"/>
  <c r="X21" i="9"/>
  <c r="Z21" i="9"/>
  <c r="AA21" i="9"/>
  <c r="AC21" i="9"/>
  <c r="AD21" i="9"/>
  <c r="AF21" i="9"/>
  <c r="AG21" i="9"/>
  <c r="AI21" i="9"/>
  <c r="AJ21" i="9"/>
  <c r="AL21" i="9"/>
  <c r="AM21" i="9"/>
  <c r="AO21" i="9"/>
  <c r="AP21" i="9"/>
  <c r="K26" i="9"/>
  <c r="L26" i="9"/>
  <c r="N26" i="9"/>
  <c r="N42" i="9" s="1"/>
  <c r="O26" i="9"/>
  <c r="Q26" i="9"/>
  <c r="Q42" i="9" s="1"/>
  <c r="R26" i="9"/>
  <c r="T26" i="9"/>
  <c r="T42" i="9" s="1"/>
  <c r="U26" i="9"/>
  <c r="W26" i="9"/>
  <c r="W42" i="9" s="1"/>
  <c r="X26" i="9"/>
  <c r="Z26" i="9"/>
  <c r="Z42" i="9" s="1"/>
  <c r="AA26" i="9"/>
  <c r="AC26" i="9"/>
  <c r="AC42" i="9" s="1"/>
  <c r="AD26" i="9"/>
  <c r="AF26" i="9"/>
  <c r="AF42" i="9" s="1"/>
  <c r="AG26" i="9"/>
  <c r="AI26" i="9"/>
  <c r="AJ26" i="9"/>
  <c r="AL26" i="9"/>
  <c r="AL42" i="9" s="1"/>
  <c r="AM26" i="9"/>
  <c r="AO26" i="9"/>
  <c r="AO42" i="9" s="1"/>
  <c r="AP26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M42" i="9" s="1"/>
  <c r="AN36" i="9"/>
  <c r="AO36" i="9"/>
  <c r="AP36" i="9"/>
  <c r="AQ36" i="9"/>
  <c r="K42" i="9"/>
  <c r="K47" i="9"/>
  <c r="L47" i="9"/>
  <c r="N47" i="9"/>
  <c r="O47" i="9"/>
  <c r="Q47" i="9"/>
  <c r="R47" i="9"/>
  <c r="T47" i="9"/>
  <c r="U47" i="9"/>
  <c r="W47" i="9"/>
  <c r="X47" i="9"/>
  <c r="Z47" i="9"/>
  <c r="AA47" i="9"/>
  <c r="AC47" i="9"/>
  <c r="AD47" i="9"/>
  <c r="AF47" i="9"/>
  <c r="AG47" i="9"/>
  <c r="AI47" i="9"/>
  <c r="AJ47" i="9"/>
  <c r="AL47" i="9"/>
  <c r="AM47" i="9"/>
  <c r="AO47" i="9"/>
  <c r="AP47" i="9"/>
  <c r="K48" i="9"/>
  <c r="L48" i="9"/>
  <c r="N48" i="9"/>
  <c r="O48" i="9"/>
  <c r="Q48" i="9"/>
  <c r="R48" i="9"/>
  <c r="T48" i="9"/>
  <c r="U48" i="9"/>
  <c r="W48" i="9"/>
  <c r="X48" i="9"/>
  <c r="Z48" i="9"/>
  <c r="AA48" i="9"/>
  <c r="AC48" i="9"/>
  <c r="AD48" i="9"/>
  <c r="AF48" i="9"/>
  <c r="AG48" i="9"/>
  <c r="AJ48" i="9"/>
  <c r="AL48" i="9"/>
  <c r="AM48" i="9"/>
  <c r="AP48" i="9"/>
  <c r="K49" i="9"/>
  <c r="L49" i="9"/>
  <c r="N49" i="9"/>
  <c r="O49" i="9"/>
  <c r="Q49" i="9"/>
  <c r="R49" i="9"/>
  <c r="T49" i="9"/>
  <c r="U49" i="9"/>
  <c r="W49" i="9"/>
  <c r="X49" i="9"/>
  <c r="Z49" i="9"/>
  <c r="AA49" i="9"/>
  <c r="AC49" i="9"/>
  <c r="AD49" i="9"/>
  <c r="AF49" i="9"/>
  <c r="AG49" i="9"/>
  <c r="AJ49" i="9"/>
  <c r="AL49" i="9"/>
  <c r="AM49" i="9"/>
  <c r="AP49" i="9"/>
  <c r="K50" i="9"/>
  <c r="L50" i="9"/>
  <c r="N50" i="9"/>
  <c r="O50" i="9"/>
  <c r="Q50" i="9"/>
  <c r="R50" i="9"/>
  <c r="T50" i="9"/>
  <c r="U50" i="9"/>
  <c r="W50" i="9"/>
  <c r="X50" i="9"/>
  <c r="Z50" i="9"/>
  <c r="AA50" i="9"/>
  <c r="AC50" i="9"/>
  <c r="AD50" i="9"/>
  <c r="AF50" i="9"/>
  <c r="AG50" i="9"/>
  <c r="AJ50" i="9"/>
  <c r="AL50" i="9"/>
  <c r="AM50" i="9"/>
  <c r="AP50" i="9"/>
  <c r="O42" i="9" l="1"/>
  <c r="V21" i="9"/>
  <c r="AG51" i="9"/>
  <c r="AJ51" i="9"/>
  <c r="U51" i="9"/>
  <c r="S26" i="9"/>
  <c r="AA42" i="9"/>
  <c r="X51" i="9"/>
  <c r="P42" i="9"/>
  <c r="P26" i="9"/>
  <c r="AP42" i="9"/>
  <c r="AD42" i="9"/>
  <c r="X42" i="9"/>
  <c r="Y42" i="9" s="1"/>
  <c r="R42" i="9"/>
  <c r="S42" i="9" s="1"/>
  <c r="AF51" i="9"/>
  <c r="Z51" i="9"/>
  <c r="AJ42" i="9"/>
  <c r="L42" i="9"/>
  <c r="M42" i="9" s="1"/>
  <c r="AO51" i="9"/>
  <c r="AC51" i="9"/>
  <c r="W51" i="9"/>
  <c r="AD51" i="9"/>
  <c r="L51" i="9"/>
  <c r="M49" i="9"/>
  <c r="R51" i="9"/>
  <c r="AL51" i="9"/>
  <c r="T51" i="9"/>
  <c r="AG42" i="9"/>
  <c r="U42" i="9"/>
  <c r="V42" i="9" s="1"/>
  <c r="AM51" i="9"/>
  <c r="AP51" i="9"/>
  <c r="AA51" i="9"/>
  <c r="K51" i="9"/>
  <c r="AI42" i="9"/>
  <c r="AI51" i="9" s="1"/>
  <c r="Q51" i="9"/>
  <c r="N51" i="9"/>
  <c r="P16" i="9"/>
  <c r="O51" i="9"/>
  <c r="F23" i="9"/>
  <c r="F24" i="9"/>
  <c r="M51" i="9" l="1"/>
  <c r="E27" i="10"/>
  <c r="F17" i="9" l="1"/>
  <c r="G39" i="9" l="1"/>
  <c r="F41" i="9" l="1"/>
  <c r="E40" i="9" l="1"/>
  <c r="E37" i="9" l="1"/>
  <c r="E34" i="10" l="1"/>
  <c r="E32" i="10"/>
  <c r="E30" i="10"/>
  <c r="H49" i="9" l="1"/>
  <c r="H50" i="9"/>
  <c r="H48" i="9"/>
  <c r="E24" i="10" l="1"/>
  <c r="F34" i="9" l="1"/>
  <c r="F33" i="9"/>
  <c r="G24" i="9"/>
  <c r="F18" i="9"/>
  <c r="J31" i="9" l="1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G38" i="9"/>
  <c r="F22" i="9"/>
  <c r="F25" i="9"/>
  <c r="G17" i="9"/>
  <c r="F19" i="9"/>
  <c r="F20" i="9"/>
  <c r="F13" i="9"/>
  <c r="G13" i="9" s="1"/>
  <c r="F14" i="9"/>
  <c r="F15" i="9"/>
  <c r="F12" i="9"/>
  <c r="G12" i="9" s="1"/>
  <c r="F50" i="9" l="1"/>
  <c r="G14" i="9"/>
  <c r="F49" i="9"/>
  <c r="F48" i="9"/>
  <c r="G18" i="9"/>
  <c r="F51" i="9" l="1"/>
  <c r="I50" i="9"/>
  <c r="E37" i="10" l="1"/>
  <c r="E29" i="10"/>
  <c r="F29" i="10" s="1"/>
  <c r="F27" i="10"/>
  <c r="F26" i="10"/>
  <c r="F24" i="10"/>
  <c r="E21" i="10"/>
  <c r="E19" i="10"/>
  <c r="F17" i="10"/>
  <c r="F14" i="10"/>
  <c r="I49" i="9" l="1"/>
  <c r="I48" i="9"/>
  <c r="I51" i="9" l="1"/>
  <c r="J36" i="9" l="1"/>
  <c r="I36" i="9"/>
  <c r="H36" i="9"/>
  <c r="I26" i="9"/>
  <c r="H26" i="9"/>
  <c r="F26" i="9" l="1"/>
  <c r="I42" i="9"/>
  <c r="F36" i="9"/>
  <c r="H42" i="9"/>
  <c r="F42" i="9" l="1"/>
  <c r="E36" i="9"/>
  <c r="F18" i="10" l="1"/>
  <c r="I47" i="9" l="1"/>
  <c r="H47" i="9"/>
  <c r="I21" i="9"/>
  <c r="H21" i="9"/>
  <c r="I16" i="9"/>
  <c r="E46" i="9"/>
  <c r="E22" i="9"/>
  <c r="E48" i="9" s="1"/>
  <c r="E51" i="9" s="1"/>
  <c r="E20" i="9"/>
  <c r="F16" i="9" l="1"/>
  <c r="F47" i="9"/>
  <c r="F21" i="9"/>
  <c r="G50" i="9"/>
  <c r="G49" i="9"/>
  <c r="E26" i="9"/>
  <c r="E47" i="9"/>
  <c r="G51" i="9" l="1"/>
  <c r="G26" i="9"/>
  <c r="G48" i="9"/>
  <c r="AA52" i="9" l="1"/>
  <c r="AD52" i="9"/>
  <c r="AP52" i="9" l="1"/>
  <c r="E21" i="9"/>
  <c r="G21" i="9" s="1"/>
  <c r="AH52" i="9" l="1"/>
  <c r="AC52" i="9"/>
  <c r="AI52" i="9"/>
  <c r="AF52" i="9"/>
  <c r="AM52" i="9"/>
  <c r="U52" i="9"/>
  <c r="AG52" i="9"/>
  <c r="AK52" i="9"/>
  <c r="X52" i="9"/>
  <c r="O52" i="9"/>
  <c r="AL52" i="9"/>
  <c r="V52" i="9" l="1"/>
  <c r="Z52" i="9"/>
  <c r="AB52" i="9"/>
  <c r="W52" i="9"/>
  <c r="Y52" i="9"/>
  <c r="T52" i="9"/>
  <c r="AE52" i="9"/>
  <c r="R52" i="9"/>
  <c r="AN52" i="9"/>
  <c r="H16" i="9" l="1"/>
  <c r="H51" i="9" l="1"/>
  <c r="K52" i="9"/>
  <c r="P52" i="9"/>
  <c r="E16" i="9"/>
  <c r="G16" i="9" s="1"/>
  <c r="N52" i="9"/>
  <c r="M52" i="9"/>
  <c r="Q52" i="9" l="1"/>
  <c r="S52" i="9"/>
  <c r="E41" i="9"/>
  <c r="G41" i="9" s="1"/>
  <c r="E42" i="9" l="1"/>
  <c r="G42" i="9" s="1"/>
  <c r="AO52" i="9" l="1"/>
  <c r="AQ52" i="9"/>
</calcChain>
</file>

<file path=xl/sharedStrings.xml><?xml version="1.0" encoding="utf-8"?>
<sst xmlns="http://schemas.openxmlformats.org/spreadsheetml/2006/main" count="235" uniqueCount="111">
  <si>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</si>
  <si>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</si>
  <si>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</si>
  <si>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</si>
  <si>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</si>
  <si>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</si>
  <si>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</si>
  <si>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</si>
  <si>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</si>
  <si>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</si>
  <si>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</si>
  <si>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</si>
  <si>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</si>
  <si>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</si>
  <si>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</si>
  <si>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</si>
  <si>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</si>
  <si>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</si>
  <si>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</si>
  <si>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</si>
  <si>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</si>
  <si>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</si>
  <si>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</si>
  <si>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</si>
  <si>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</si>
  <si>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</si>
  <si>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</si>
  <si>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</si>
  <si>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</si>
  <si>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</si>
  <si>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</si>
  <si>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</si>
  <si>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</si>
  <si>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</si>
  <si>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</si>
  <si>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</si>
  <si>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</si>
  <si>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</si>
  <si>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</si>
  <si>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</si>
  <si>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</si>
  <si>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</si>
  <si>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</si>
  <si>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</si>
  <si>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</si>
  <si>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</si>
  <si>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</si>
  <si>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</si>
  <si>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</si>
  <si>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</si>
  <si>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</si>
  <si>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</si>
  <si>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</si>
  <si>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</si>
  <si>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</si>
  <si>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</si>
  <si>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</si>
  <si>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</si>
  <si>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</si>
  <si>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</si>
  <si>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</si>
  <si>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</si>
  <si>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</si>
  <si>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</si>
  <si>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</si>
  <si>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</si>
  <si>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</si>
  <si>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</si>
  <si>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</si>
  <si>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</si>
  <si>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</si>
  <si>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</si>
  <si>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</si>
  <si>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</si>
  <si>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</si>
  <si>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</si>
  <si>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</si>
  <si>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</si>
  <si>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</si>
  <si>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</si>
  <si>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</si>
  <si>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</si>
  <si>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</si>
  <si>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</si>
  <si>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</si>
  <si>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</si>
  <si>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</si>
  <si>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</si>
  <si>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</si>
  <si>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</si>
  <si>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</si>
  <si>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</si>
  <si>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</si>
  <si>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</si>
  <si>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</si>
  <si>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</si>
  <si>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</si>
  <si>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</si>
  <si>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</si>
  <si>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</si>
  <si>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</si>
  <si>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</si>
  <si>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Значение показателя на 2022 год</t>
  </si>
  <si>
    <t>Скорикова Александра Александровна</t>
  </si>
  <si>
    <t>тел. (34643) 9-66-56 доб.412</t>
  </si>
  <si>
    <t>План на 2023 год,       тыс. руб.</t>
  </si>
  <si>
    <t>с нарастающим итогом</t>
  </si>
  <si>
    <t>«Развитие жилищной сферы на территории города Мегиона в 2019 -2025 годах» 
за июнь 2023 года</t>
  </si>
  <si>
    <t>Исполняющий обязанности директора департамента муниципальной собственности___________________ Ю.С.Котенович</t>
  </si>
  <si>
    <t>«Развитие жилищной сферы на территории города Мегиона в 2019 -2025 годах» за июнь 2023 года</t>
  </si>
  <si>
    <t>Исполняющий обязанности директора департамента муниципальной собственности___________________Ю.С.Котенович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</si>
</sst>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5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7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5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3" fontId="8" fillId="2" borderId="2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9" fillId="2" borderId="30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9" fillId="2" borderId="33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164" fontId="8" fillId="0" borderId="38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39" xfId="0" applyNumberFormat="1" applyFont="1" applyFill="1" applyBorder="1" applyAlignment="1">
      <alignment horizontal="center" vertical="center" wrapText="1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26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4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3" fontId="8" fillId="2" borderId="14" xfId="0" applyNumberFormat="1" applyFont="1" applyFill="1" applyBorder="1" applyAlignment="1">
      <alignment horizontal="center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AS1" sqref="AS1:AT1048576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246" customWidth="1"/>
    <col min="9" max="9" width="7" style="246" customWidth="1"/>
    <col min="10" max="10" width="5.7109375" style="246" customWidth="1"/>
    <col min="11" max="11" width="8.7109375" style="246" customWidth="1"/>
    <col min="12" max="12" width="9.140625" style="246" customWidth="1"/>
    <col min="13" max="15" width="8" style="246" customWidth="1"/>
    <col min="16" max="16" width="7.28515625" style="246" customWidth="1"/>
    <col min="17" max="17" width="9.42578125" style="246" customWidth="1"/>
    <col min="18" max="18" width="7.85546875" style="246" customWidth="1"/>
    <col min="19" max="19" width="7" style="246" customWidth="1"/>
    <col min="20" max="20" width="8.140625" style="246" customWidth="1"/>
    <col min="21" max="21" width="10.140625" style="246" customWidth="1"/>
    <col min="22" max="22" width="6.5703125" style="246" customWidth="1"/>
    <col min="23" max="23" width="9.28515625" style="246" customWidth="1"/>
    <col min="24" max="24" width="9.85546875" style="246" customWidth="1"/>
    <col min="25" max="25" width="7.5703125" style="246" customWidth="1"/>
    <col min="26" max="26" width="8.7109375" style="246" customWidth="1"/>
    <col min="27" max="27" width="9.85546875" style="246" customWidth="1"/>
    <col min="28" max="28" width="7.140625" style="246" customWidth="1"/>
    <col min="29" max="29" width="8.7109375" style="246" customWidth="1"/>
    <col min="30" max="30" width="8.5703125" style="246" customWidth="1"/>
    <col min="31" max="31" width="8.140625" style="246" customWidth="1"/>
    <col min="32" max="33" width="8.7109375" style="246" customWidth="1"/>
    <col min="34" max="34" width="7.7109375" style="246" customWidth="1"/>
    <col min="35" max="35" width="9.7109375" style="246" customWidth="1"/>
    <col min="36" max="36" width="9.28515625" style="246" customWidth="1"/>
    <col min="37" max="37" width="8" style="246" customWidth="1"/>
    <col min="38" max="38" width="9.42578125" style="246" customWidth="1"/>
    <col min="39" max="39" width="7.5703125" style="246" customWidth="1"/>
    <col min="40" max="40" width="7.28515625" style="246" customWidth="1"/>
    <col min="41" max="41" width="11.28515625" style="246" customWidth="1"/>
    <col min="42" max="42" width="9" style="246" customWidth="1"/>
    <col min="43" max="43" width="6.28515625" style="246" customWidth="1"/>
    <col min="44" max="44" width="23.42578125" style="7" customWidth="1"/>
    <col min="45" max="45" width="10.7109375" style="6" customWidth="1"/>
    <col min="46" max="46" width="9.140625" style="6" customWidth="1"/>
    <col min="47" max="49" width="9.140625" style="98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5"/>
      <c r="I1" s="243"/>
      <c r="J1" s="243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5"/>
      <c r="X1" s="45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3"/>
      <c r="AU1" s="92"/>
      <c r="AV1" s="92"/>
      <c r="AW1" s="92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5"/>
      <c r="X2" s="45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3"/>
      <c r="AU2" s="92"/>
      <c r="AV2" s="92"/>
      <c r="AW2" s="92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5"/>
      <c r="X3" s="45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3"/>
      <c r="AU3" s="92"/>
      <c r="AV3" s="92"/>
      <c r="AW3" s="92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5"/>
      <c r="X4" s="45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3"/>
      <c r="AU4" s="92"/>
      <c r="AV4" s="92"/>
      <c r="AW4" s="92"/>
    </row>
    <row r="5" spans="1:49" s="4" customFormat="1" ht="14.25" customHeight="1" x14ac:dyDescent="0.2">
      <c r="A5" s="319" t="s">
        <v>25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244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5"/>
      <c r="AS5" s="15"/>
      <c r="AT5" s="16"/>
      <c r="AU5" s="139"/>
      <c r="AV5" s="139"/>
      <c r="AW5" s="139"/>
    </row>
    <row r="6" spans="1:49" s="1" customFormat="1" ht="24.75" customHeight="1" x14ac:dyDescent="0.25">
      <c r="A6" s="320" t="s">
        <v>107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244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7"/>
      <c r="AS6" s="17"/>
      <c r="AT6" s="18"/>
      <c r="AU6" s="140"/>
      <c r="AV6" s="140"/>
      <c r="AW6" s="140"/>
    </row>
    <row r="7" spans="1:49" ht="18.75" customHeight="1" thickBot="1" x14ac:dyDescent="0.3">
      <c r="A7" s="19"/>
      <c r="B7" s="20"/>
      <c r="C7" s="20"/>
      <c r="D7" s="20"/>
      <c r="F7" s="20"/>
      <c r="G7" s="20"/>
      <c r="H7" s="44"/>
      <c r="I7" s="44"/>
      <c r="J7" s="44"/>
      <c r="K7" s="223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20"/>
      <c r="AS7" s="20"/>
      <c r="AT7" s="21"/>
      <c r="AU7" s="141"/>
      <c r="AV7" s="141"/>
      <c r="AW7" s="141"/>
    </row>
    <row r="8" spans="1:49" s="8" customFormat="1" ht="15" customHeight="1" x14ac:dyDescent="0.25">
      <c r="A8" s="321" t="s">
        <v>1</v>
      </c>
      <c r="B8" s="321" t="s">
        <v>26</v>
      </c>
      <c r="C8" s="321" t="s">
        <v>27</v>
      </c>
      <c r="D8" s="321" t="s">
        <v>28</v>
      </c>
      <c r="E8" s="321" t="s">
        <v>29</v>
      </c>
      <c r="F8" s="321"/>
      <c r="G8" s="312"/>
      <c r="H8" s="322" t="s">
        <v>4</v>
      </c>
      <c r="I8" s="323"/>
      <c r="J8" s="323"/>
      <c r="K8" s="321"/>
      <c r="L8" s="321"/>
      <c r="M8" s="321"/>
      <c r="N8" s="321"/>
      <c r="O8" s="321"/>
      <c r="P8" s="321"/>
      <c r="Q8" s="321"/>
      <c r="R8" s="321"/>
      <c r="S8" s="321"/>
      <c r="T8" s="309" t="s">
        <v>4</v>
      </c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1"/>
      <c r="AR8" s="312" t="s">
        <v>5</v>
      </c>
      <c r="AS8" s="22"/>
      <c r="AT8" s="23"/>
      <c r="AU8" s="76"/>
      <c r="AV8" s="76"/>
      <c r="AW8" s="76"/>
    </row>
    <row r="9" spans="1:49" s="8" customFormat="1" ht="15" customHeight="1" x14ac:dyDescent="0.25">
      <c r="A9" s="266"/>
      <c r="B9" s="266"/>
      <c r="C9" s="266"/>
      <c r="D9" s="266"/>
      <c r="E9" s="314" t="s">
        <v>105</v>
      </c>
      <c r="F9" s="266" t="s">
        <v>54</v>
      </c>
      <c r="G9" s="313" t="s">
        <v>20</v>
      </c>
      <c r="H9" s="315" t="s">
        <v>6</v>
      </c>
      <c r="I9" s="266"/>
      <c r="J9" s="266"/>
      <c r="K9" s="316" t="s">
        <v>7</v>
      </c>
      <c r="L9" s="266"/>
      <c r="M9" s="266"/>
      <c r="N9" s="314" t="s">
        <v>8</v>
      </c>
      <c r="O9" s="314"/>
      <c r="P9" s="314"/>
      <c r="Q9" s="266" t="s">
        <v>9</v>
      </c>
      <c r="R9" s="266"/>
      <c r="S9" s="266"/>
      <c r="T9" s="266" t="s">
        <v>10</v>
      </c>
      <c r="U9" s="266"/>
      <c r="V9" s="266"/>
      <c r="W9" s="266" t="s">
        <v>11</v>
      </c>
      <c r="X9" s="266"/>
      <c r="Y9" s="266"/>
      <c r="Z9" s="266" t="s">
        <v>12</v>
      </c>
      <c r="AA9" s="266"/>
      <c r="AB9" s="266"/>
      <c r="AC9" s="266" t="s">
        <v>13</v>
      </c>
      <c r="AD9" s="266"/>
      <c r="AE9" s="266"/>
      <c r="AF9" s="266" t="s">
        <v>14</v>
      </c>
      <c r="AG9" s="266"/>
      <c r="AH9" s="266"/>
      <c r="AI9" s="266" t="s">
        <v>15</v>
      </c>
      <c r="AJ9" s="266"/>
      <c r="AK9" s="266"/>
      <c r="AL9" s="266" t="s">
        <v>16</v>
      </c>
      <c r="AM9" s="266"/>
      <c r="AN9" s="266"/>
      <c r="AO9" s="266" t="s">
        <v>17</v>
      </c>
      <c r="AP9" s="266"/>
      <c r="AQ9" s="266"/>
      <c r="AR9" s="313"/>
      <c r="AS9" s="24"/>
      <c r="AT9" s="23"/>
      <c r="AU9" s="76"/>
      <c r="AV9" s="76"/>
      <c r="AW9" s="76"/>
    </row>
    <row r="10" spans="1:49" s="8" customFormat="1" ht="45" customHeight="1" x14ac:dyDescent="0.25">
      <c r="A10" s="266"/>
      <c r="B10" s="266"/>
      <c r="C10" s="266"/>
      <c r="D10" s="266"/>
      <c r="E10" s="314"/>
      <c r="F10" s="266"/>
      <c r="G10" s="313"/>
      <c r="H10" s="135" t="s">
        <v>18</v>
      </c>
      <c r="I10" s="183" t="s">
        <v>19</v>
      </c>
      <c r="J10" s="183" t="s">
        <v>20</v>
      </c>
      <c r="K10" s="25" t="s">
        <v>18</v>
      </c>
      <c r="L10" s="183" t="s">
        <v>19</v>
      </c>
      <c r="M10" s="183" t="s">
        <v>20</v>
      </c>
      <c r="N10" s="184" t="s">
        <v>18</v>
      </c>
      <c r="O10" s="184" t="s">
        <v>19</v>
      </c>
      <c r="P10" s="184" t="s">
        <v>20</v>
      </c>
      <c r="Q10" s="183" t="s">
        <v>18</v>
      </c>
      <c r="R10" s="183" t="s">
        <v>19</v>
      </c>
      <c r="S10" s="183" t="s">
        <v>20</v>
      </c>
      <c r="T10" s="183" t="s">
        <v>18</v>
      </c>
      <c r="U10" s="183" t="s">
        <v>19</v>
      </c>
      <c r="V10" s="183" t="s">
        <v>20</v>
      </c>
      <c r="W10" s="183" t="s">
        <v>18</v>
      </c>
      <c r="X10" s="183" t="s">
        <v>19</v>
      </c>
      <c r="Y10" s="183" t="s">
        <v>20</v>
      </c>
      <c r="Z10" s="183" t="s">
        <v>18</v>
      </c>
      <c r="AA10" s="183" t="s">
        <v>19</v>
      </c>
      <c r="AB10" s="183" t="s">
        <v>20</v>
      </c>
      <c r="AC10" s="184" t="s">
        <v>18</v>
      </c>
      <c r="AD10" s="183" t="s">
        <v>19</v>
      </c>
      <c r="AE10" s="183" t="s">
        <v>20</v>
      </c>
      <c r="AF10" s="183" t="s">
        <v>18</v>
      </c>
      <c r="AG10" s="183" t="s">
        <v>19</v>
      </c>
      <c r="AH10" s="183" t="s">
        <v>20</v>
      </c>
      <c r="AI10" s="183" t="s">
        <v>18</v>
      </c>
      <c r="AJ10" s="183" t="s">
        <v>19</v>
      </c>
      <c r="AK10" s="183" t="s">
        <v>20</v>
      </c>
      <c r="AL10" s="183" t="s">
        <v>18</v>
      </c>
      <c r="AM10" s="183" t="s">
        <v>19</v>
      </c>
      <c r="AN10" s="183" t="s">
        <v>20</v>
      </c>
      <c r="AO10" s="183" t="s">
        <v>18</v>
      </c>
      <c r="AP10" s="183" t="s">
        <v>19</v>
      </c>
      <c r="AQ10" s="183" t="s">
        <v>20</v>
      </c>
      <c r="AR10" s="313"/>
      <c r="AS10" s="22"/>
      <c r="AT10" s="23"/>
      <c r="AU10" s="76"/>
      <c r="AV10" s="76"/>
      <c r="AW10" s="76"/>
    </row>
    <row r="11" spans="1:49" s="8" customFormat="1" ht="20.25" customHeight="1" thickBot="1" x14ac:dyDescent="0.3">
      <c r="A11" s="48">
        <v>1</v>
      </c>
      <c r="B11" s="48">
        <v>2</v>
      </c>
      <c r="C11" s="48">
        <v>3</v>
      </c>
      <c r="D11" s="48">
        <v>4</v>
      </c>
      <c r="E11" s="26">
        <v>5</v>
      </c>
      <c r="F11" s="48">
        <v>6</v>
      </c>
      <c r="G11" s="27">
        <v>7</v>
      </c>
      <c r="H11" s="136">
        <v>8</v>
      </c>
      <c r="I11" s="48">
        <v>9</v>
      </c>
      <c r="J11" s="48">
        <v>10</v>
      </c>
      <c r="K11" s="28">
        <v>11</v>
      </c>
      <c r="L11" s="48">
        <v>12</v>
      </c>
      <c r="M11" s="48">
        <v>13</v>
      </c>
      <c r="N11" s="26">
        <v>14</v>
      </c>
      <c r="O11" s="26">
        <v>15</v>
      </c>
      <c r="P11" s="26">
        <v>16</v>
      </c>
      <c r="Q11" s="48">
        <v>17</v>
      </c>
      <c r="R11" s="48">
        <v>18</v>
      </c>
      <c r="S11" s="48">
        <v>19</v>
      </c>
      <c r="T11" s="48">
        <v>20</v>
      </c>
      <c r="U11" s="48">
        <v>21</v>
      </c>
      <c r="V11" s="48">
        <v>22</v>
      </c>
      <c r="W11" s="48">
        <v>23</v>
      </c>
      <c r="X11" s="48">
        <v>24</v>
      </c>
      <c r="Y11" s="48">
        <v>25</v>
      </c>
      <c r="Z11" s="48">
        <v>26</v>
      </c>
      <c r="AA11" s="48">
        <v>27</v>
      </c>
      <c r="AB11" s="48">
        <v>28</v>
      </c>
      <c r="AC11" s="26">
        <v>29</v>
      </c>
      <c r="AD11" s="48">
        <v>30</v>
      </c>
      <c r="AE11" s="48">
        <v>31</v>
      </c>
      <c r="AF11" s="48">
        <v>32</v>
      </c>
      <c r="AG11" s="48">
        <v>33</v>
      </c>
      <c r="AH11" s="48">
        <v>34</v>
      </c>
      <c r="AI11" s="48">
        <v>35</v>
      </c>
      <c r="AJ11" s="48">
        <v>36</v>
      </c>
      <c r="AK11" s="48">
        <v>37</v>
      </c>
      <c r="AL11" s="48">
        <v>38</v>
      </c>
      <c r="AM11" s="48">
        <v>39</v>
      </c>
      <c r="AN11" s="48">
        <v>40</v>
      </c>
      <c r="AO11" s="48">
        <v>41</v>
      </c>
      <c r="AP11" s="48">
        <v>42</v>
      </c>
      <c r="AQ11" s="48">
        <v>43</v>
      </c>
      <c r="AR11" s="27">
        <v>44</v>
      </c>
      <c r="AS11" s="22"/>
      <c r="AT11" s="23"/>
      <c r="AU11" s="76"/>
      <c r="AV11" s="76"/>
      <c r="AW11" s="76"/>
    </row>
    <row r="12" spans="1:49" s="86" customFormat="1" ht="15" customHeight="1" x14ac:dyDescent="0.25">
      <c r="A12" s="299" t="s">
        <v>66</v>
      </c>
      <c r="B12" s="302" t="s">
        <v>21</v>
      </c>
      <c r="C12" s="302" t="s">
        <v>55</v>
      </c>
      <c r="D12" s="87" t="s">
        <v>30</v>
      </c>
      <c r="E12" s="63">
        <v>74.63</v>
      </c>
      <c r="F12" s="63">
        <f>SUM(I12+L12+O12+R12+U12+X12+AA12+AD12+AG12+AJ12+AM12+AP12)</f>
        <v>74.63</v>
      </c>
      <c r="G12" s="159">
        <f>F12/E12</f>
        <v>1</v>
      </c>
      <c r="H12" s="224">
        <v>0</v>
      </c>
      <c r="I12" s="188">
        <v>0</v>
      </c>
      <c r="J12" s="225">
        <v>0</v>
      </c>
      <c r="K12" s="224">
        <v>0</v>
      </c>
      <c r="L12" s="188">
        <v>0</v>
      </c>
      <c r="M12" s="225">
        <v>0</v>
      </c>
      <c r="N12" s="209">
        <v>74.63</v>
      </c>
      <c r="O12" s="192">
        <v>74.63</v>
      </c>
      <c r="P12" s="225">
        <f>O12/N12</f>
        <v>1</v>
      </c>
      <c r="Q12" s="224">
        <v>0</v>
      </c>
      <c r="R12" s="188">
        <v>0</v>
      </c>
      <c r="S12" s="225">
        <v>0</v>
      </c>
      <c r="T12" s="224">
        <v>0</v>
      </c>
      <c r="U12" s="188">
        <v>0</v>
      </c>
      <c r="V12" s="225">
        <v>0</v>
      </c>
      <c r="W12" s="224">
        <v>0</v>
      </c>
      <c r="X12" s="188">
        <v>0</v>
      </c>
      <c r="Y12" s="225">
        <v>0</v>
      </c>
      <c r="Z12" s="224">
        <v>0</v>
      </c>
      <c r="AA12" s="188">
        <v>0</v>
      </c>
      <c r="AB12" s="225">
        <v>0</v>
      </c>
      <c r="AC12" s="224">
        <v>0</v>
      </c>
      <c r="AD12" s="188">
        <v>0</v>
      </c>
      <c r="AE12" s="225">
        <v>0</v>
      </c>
      <c r="AF12" s="224">
        <v>0</v>
      </c>
      <c r="AG12" s="188">
        <v>0</v>
      </c>
      <c r="AH12" s="225">
        <v>0</v>
      </c>
      <c r="AI12" s="224">
        <v>0</v>
      </c>
      <c r="AJ12" s="188">
        <v>0</v>
      </c>
      <c r="AK12" s="225">
        <v>0</v>
      </c>
      <c r="AL12" s="224">
        <v>0</v>
      </c>
      <c r="AM12" s="188">
        <v>0</v>
      </c>
      <c r="AN12" s="225">
        <v>0</v>
      </c>
      <c r="AO12" s="224">
        <v>0</v>
      </c>
      <c r="AP12" s="188">
        <v>0</v>
      </c>
      <c r="AQ12" s="225">
        <v>0</v>
      </c>
      <c r="AR12" s="256"/>
      <c r="AS12" s="74"/>
      <c r="AT12" s="75"/>
      <c r="AU12" s="76"/>
      <c r="AV12" s="76"/>
      <c r="AW12" s="76"/>
    </row>
    <row r="13" spans="1:49" s="86" customFormat="1" ht="15" customHeight="1" x14ac:dyDescent="0.25">
      <c r="A13" s="300"/>
      <c r="B13" s="303"/>
      <c r="C13" s="303"/>
      <c r="D13" s="82" t="s">
        <v>31</v>
      </c>
      <c r="E13" s="63">
        <v>1140.75</v>
      </c>
      <c r="F13" s="63">
        <f t="shared" ref="F13:F46" si="0">SUM(I13+L13+O13+R13+U13+X13+AA13+AD13+AG13+AJ13+AM13+AP13)</f>
        <v>1140.75</v>
      </c>
      <c r="G13" s="143">
        <f>F13/E13</f>
        <v>1</v>
      </c>
      <c r="H13" s="210">
        <v>0</v>
      </c>
      <c r="I13" s="166">
        <v>0</v>
      </c>
      <c r="J13" s="226">
        <v>0</v>
      </c>
      <c r="K13" s="210">
        <v>0</v>
      </c>
      <c r="L13" s="166">
        <v>0</v>
      </c>
      <c r="M13" s="226">
        <v>0</v>
      </c>
      <c r="N13" s="210">
        <v>1140.75</v>
      </c>
      <c r="O13" s="166">
        <v>1140.75</v>
      </c>
      <c r="P13" s="226">
        <f>O13/N13</f>
        <v>1</v>
      </c>
      <c r="Q13" s="210">
        <v>0</v>
      </c>
      <c r="R13" s="166">
        <v>0</v>
      </c>
      <c r="S13" s="226">
        <v>0</v>
      </c>
      <c r="T13" s="210">
        <v>0</v>
      </c>
      <c r="U13" s="166">
        <v>0</v>
      </c>
      <c r="V13" s="226">
        <v>0</v>
      </c>
      <c r="W13" s="210">
        <v>0</v>
      </c>
      <c r="X13" s="166">
        <v>0</v>
      </c>
      <c r="Y13" s="226">
        <v>0</v>
      </c>
      <c r="Z13" s="210">
        <v>0</v>
      </c>
      <c r="AA13" s="166">
        <v>0</v>
      </c>
      <c r="AB13" s="226">
        <v>0</v>
      </c>
      <c r="AC13" s="210">
        <v>0</v>
      </c>
      <c r="AD13" s="166">
        <v>0</v>
      </c>
      <c r="AE13" s="226">
        <v>0</v>
      </c>
      <c r="AF13" s="210">
        <v>0</v>
      </c>
      <c r="AG13" s="166">
        <v>0</v>
      </c>
      <c r="AH13" s="226">
        <v>0</v>
      </c>
      <c r="AI13" s="210">
        <v>0</v>
      </c>
      <c r="AJ13" s="166">
        <v>0</v>
      </c>
      <c r="AK13" s="226">
        <v>0</v>
      </c>
      <c r="AL13" s="210">
        <v>0</v>
      </c>
      <c r="AM13" s="166">
        <v>0</v>
      </c>
      <c r="AN13" s="226">
        <v>0</v>
      </c>
      <c r="AO13" s="210">
        <v>0</v>
      </c>
      <c r="AP13" s="166">
        <v>0</v>
      </c>
      <c r="AQ13" s="226">
        <v>0</v>
      </c>
      <c r="AR13" s="257"/>
      <c r="AS13" s="74"/>
      <c r="AT13" s="75"/>
      <c r="AU13" s="76"/>
      <c r="AV13" s="76"/>
      <c r="AW13" s="76"/>
    </row>
    <row r="14" spans="1:49" s="86" customFormat="1" ht="15" customHeight="1" x14ac:dyDescent="0.25">
      <c r="A14" s="300"/>
      <c r="B14" s="303"/>
      <c r="C14" s="303"/>
      <c r="D14" s="82" t="s">
        <v>32</v>
      </c>
      <c r="E14" s="63">
        <v>64.010000000000005</v>
      </c>
      <c r="F14" s="63">
        <f t="shared" si="0"/>
        <v>64.010000000000005</v>
      </c>
      <c r="G14" s="143">
        <f>F14/E14</f>
        <v>1</v>
      </c>
      <c r="H14" s="210">
        <v>0</v>
      </c>
      <c r="I14" s="166">
        <v>0</v>
      </c>
      <c r="J14" s="226">
        <v>0</v>
      </c>
      <c r="K14" s="210">
        <v>0</v>
      </c>
      <c r="L14" s="166">
        <v>0</v>
      </c>
      <c r="M14" s="226">
        <v>0</v>
      </c>
      <c r="N14" s="210">
        <v>64.010000000000005</v>
      </c>
      <c r="O14" s="166">
        <v>64.010000000000005</v>
      </c>
      <c r="P14" s="226">
        <f>O14/N14</f>
        <v>1</v>
      </c>
      <c r="Q14" s="210">
        <v>0</v>
      </c>
      <c r="R14" s="166">
        <v>0</v>
      </c>
      <c r="S14" s="226">
        <v>0</v>
      </c>
      <c r="T14" s="210">
        <v>0</v>
      </c>
      <c r="U14" s="166">
        <v>0</v>
      </c>
      <c r="V14" s="226">
        <v>0</v>
      </c>
      <c r="W14" s="210">
        <v>0</v>
      </c>
      <c r="X14" s="166">
        <v>0</v>
      </c>
      <c r="Y14" s="226">
        <v>0</v>
      </c>
      <c r="Z14" s="210">
        <v>0</v>
      </c>
      <c r="AA14" s="166">
        <v>0</v>
      </c>
      <c r="AB14" s="226">
        <v>0</v>
      </c>
      <c r="AC14" s="210">
        <v>0</v>
      </c>
      <c r="AD14" s="166">
        <v>0</v>
      </c>
      <c r="AE14" s="226">
        <v>0</v>
      </c>
      <c r="AF14" s="210">
        <v>0</v>
      </c>
      <c r="AG14" s="166">
        <v>0</v>
      </c>
      <c r="AH14" s="226">
        <v>0</v>
      </c>
      <c r="AI14" s="210">
        <v>0</v>
      </c>
      <c r="AJ14" s="166">
        <v>0</v>
      </c>
      <c r="AK14" s="226">
        <v>0</v>
      </c>
      <c r="AL14" s="210">
        <v>0</v>
      </c>
      <c r="AM14" s="166">
        <v>0</v>
      </c>
      <c r="AN14" s="226">
        <v>0</v>
      </c>
      <c r="AO14" s="210">
        <v>0</v>
      </c>
      <c r="AP14" s="166">
        <v>0</v>
      </c>
      <c r="AQ14" s="226">
        <v>0</v>
      </c>
      <c r="AR14" s="257"/>
      <c r="AS14" s="74"/>
      <c r="AT14" s="75"/>
      <c r="AU14" s="76"/>
      <c r="AV14" s="76"/>
      <c r="AW14" s="76"/>
    </row>
    <row r="15" spans="1:49" s="86" customFormat="1" ht="15" customHeight="1" x14ac:dyDescent="0.25">
      <c r="A15" s="300"/>
      <c r="B15" s="303"/>
      <c r="C15" s="303"/>
      <c r="D15" s="82" t="s">
        <v>33</v>
      </c>
      <c r="E15" s="69">
        <v>0</v>
      </c>
      <c r="F15" s="63">
        <f t="shared" si="0"/>
        <v>0</v>
      </c>
      <c r="G15" s="144">
        <v>0</v>
      </c>
      <c r="H15" s="210">
        <v>0</v>
      </c>
      <c r="I15" s="166">
        <v>0</v>
      </c>
      <c r="J15" s="226">
        <v>0</v>
      </c>
      <c r="K15" s="210">
        <v>0</v>
      </c>
      <c r="L15" s="166">
        <v>0</v>
      </c>
      <c r="M15" s="226">
        <v>0</v>
      </c>
      <c r="N15" s="210">
        <v>0</v>
      </c>
      <c r="O15" s="166">
        <v>0</v>
      </c>
      <c r="P15" s="226">
        <v>0</v>
      </c>
      <c r="Q15" s="210">
        <v>0</v>
      </c>
      <c r="R15" s="166">
        <v>0</v>
      </c>
      <c r="S15" s="226">
        <v>0</v>
      </c>
      <c r="T15" s="210">
        <v>0</v>
      </c>
      <c r="U15" s="166">
        <v>0</v>
      </c>
      <c r="V15" s="226">
        <v>0</v>
      </c>
      <c r="W15" s="210">
        <v>0</v>
      </c>
      <c r="X15" s="166">
        <v>0</v>
      </c>
      <c r="Y15" s="226">
        <v>0</v>
      </c>
      <c r="Z15" s="210">
        <v>0</v>
      </c>
      <c r="AA15" s="166">
        <v>0</v>
      </c>
      <c r="AB15" s="226">
        <v>0</v>
      </c>
      <c r="AC15" s="210">
        <v>0</v>
      </c>
      <c r="AD15" s="166">
        <v>0</v>
      </c>
      <c r="AE15" s="226">
        <v>0</v>
      </c>
      <c r="AF15" s="210">
        <v>0</v>
      </c>
      <c r="AG15" s="166">
        <v>0</v>
      </c>
      <c r="AH15" s="226">
        <v>0</v>
      </c>
      <c r="AI15" s="210">
        <v>0</v>
      </c>
      <c r="AJ15" s="166">
        <v>0</v>
      </c>
      <c r="AK15" s="226">
        <v>0</v>
      </c>
      <c r="AL15" s="210">
        <v>0</v>
      </c>
      <c r="AM15" s="166">
        <v>0</v>
      </c>
      <c r="AN15" s="226">
        <v>0</v>
      </c>
      <c r="AO15" s="210">
        <v>0</v>
      </c>
      <c r="AP15" s="166">
        <v>0</v>
      </c>
      <c r="AQ15" s="226">
        <v>0</v>
      </c>
      <c r="AR15" s="257"/>
      <c r="AS15" s="74"/>
      <c r="AT15" s="75"/>
      <c r="AU15" s="76"/>
      <c r="AV15" s="76"/>
      <c r="AW15" s="76"/>
    </row>
    <row r="16" spans="1:49" s="86" customFormat="1" ht="23.25" customHeight="1" thickBot="1" x14ac:dyDescent="0.3">
      <c r="A16" s="301"/>
      <c r="B16" s="304"/>
      <c r="C16" s="304"/>
      <c r="D16" s="83" t="s">
        <v>34</v>
      </c>
      <c r="E16" s="55">
        <f>SUM(E12:E15)</f>
        <v>1279.3900000000001</v>
      </c>
      <c r="F16" s="55">
        <f t="shared" si="0"/>
        <v>1279.3900000000001</v>
      </c>
      <c r="G16" s="145">
        <f>F16/E16</f>
        <v>1</v>
      </c>
      <c r="H16" s="227">
        <f>SUM(H12:H15)</f>
        <v>0</v>
      </c>
      <c r="I16" s="228">
        <f>SUM(I12:I15)</f>
        <v>0</v>
      </c>
      <c r="J16" s="229">
        <v>0</v>
      </c>
      <c r="K16" s="227">
        <f t="shared" ref="K16:L16" si="1">SUM(K12:K15)</f>
        <v>0</v>
      </c>
      <c r="L16" s="228">
        <f t="shared" si="1"/>
        <v>0</v>
      </c>
      <c r="M16" s="229">
        <v>0</v>
      </c>
      <c r="N16" s="227">
        <f t="shared" ref="N16:O16" si="2">SUM(N12:N15)</f>
        <v>1279.3900000000001</v>
      </c>
      <c r="O16" s="228">
        <f t="shared" si="2"/>
        <v>1279.3900000000001</v>
      </c>
      <c r="P16" s="229">
        <f>O16/N16</f>
        <v>1</v>
      </c>
      <c r="Q16" s="227">
        <f t="shared" ref="Q16:R16" si="3">SUM(Q12:Q15)</f>
        <v>0</v>
      </c>
      <c r="R16" s="228">
        <f t="shared" si="3"/>
        <v>0</v>
      </c>
      <c r="S16" s="229">
        <v>0</v>
      </c>
      <c r="T16" s="227">
        <f t="shared" ref="T16:U16" si="4">SUM(T12:T15)</f>
        <v>0</v>
      </c>
      <c r="U16" s="228">
        <f t="shared" si="4"/>
        <v>0</v>
      </c>
      <c r="V16" s="229">
        <v>0</v>
      </c>
      <c r="W16" s="227">
        <f t="shared" ref="W16:X16" si="5">SUM(W12:W15)</f>
        <v>0</v>
      </c>
      <c r="X16" s="228">
        <f t="shared" si="5"/>
        <v>0</v>
      </c>
      <c r="Y16" s="229">
        <v>0</v>
      </c>
      <c r="Z16" s="227">
        <f t="shared" ref="Z16:AA16" si="6">SUM(Z12:Z15)</f>
        <v>0</v>
      </c>
      <c r="AA16" s="228">
        <f t="shared" si="6"/>
        <v>0</v>
      </c>
      <c r="AB16" s="229">
        <v>0</v>
      </c>
      <c r="AC16" s="227">
        <f t="shared" ref="AC16:AD16" si="7">SUM(AC12:AC15)</f>
        <v>0</v>
      </c>
      <c r="AD16" s="228">
        <f t="shared" si="7"/>
        <v>0</v>
      </c>
      <c r="AE16" s="229">
        <v>0</v>
      </c>
      <c r="AF16" s="227">
        <f t="shared" ref="AF16:AG16" si="8">SUM(AF12:AF15)</f>
        <v>0</v>
      </c>
      <c r="AG16" s="228">
        <f t="shared" si="8"/>
        <v>0</v>
      </c>
      <c r="AH16" s="229">
        <v>0</v>
      </c>
      <c r="AI16" s="227">
        <f t="shared" ref="AI16:AJ16" si="9">SUM(AI12:AI15)</f>
        <v>0</v>
      </c>
      <c r="AJ16" s="228">
        <f t="shared" si="9"/>
        <v>0</v>
      </c>
      <c r="AK16" s="229">
        <v>0</v>
      </c>
      <c r="AL16" s="227">
        <f t="shared" ref="AL16:AM16" si="10">SUM(AL12:AL15)</f>
        <v>0</v>
      </c>
      <c r="AM16" s="228">
        <f t="shared" si="10"/>
        <v>0</v>
      </c>
      <c r="AN16" s="229">
        <v>0</v>
      </c>
      <c r="AO16" s="227">
        <f t="shared" ref="AO16:AP16" si="11">SUM(AO12:AO15)</f>
        <v>0</v>
      </c>
      <c r="AP16" s="228">
        <f t="shared" si="11"/>
        <v>0</v>
      </c>
      <c r="AQ16" s="229">
        <v>0</v>
      </c>
      <c r="AR16" s="258"/>
      <c r="AS16" s="84"/>
      <c r="AT16" s="78"/>
      <c r="AU16" s="76"/>
      <c r="AV16" s="76"/>
      <c r="AW16" s="76"/>
    </row>
    <row r="17" spans="1:50" s="77" customFormat="1" ht="15" customHeight="1" x14ac:dyDescent="0.25">
      <c r="A17" s="305" t="s">
        <v>65</v>
      </c>
      <c r="B17" s="307" t="s">
        <v>23</v>
      </c>
      <c r="C17" s="307" t="s">
        <v>56</v>
      </c>
      <c r="D17" s="88" t="s">
        <v>30</v>
      </c>
      <c r="E17" s="63">
        <v>16285.5</v>
      </c>
      <c r="F17" s="63">
        <f>SUM(I17+L17+O17+R17+U17+X17+AA17+AD17+AG17+AJ17+AM17+AP17)</f>
        <v>5196.91</v>
      </c>
      <c r="G17" s="160">
        <f>F17/E17</f>
        <v>0.31911270762334593</v>
      </c>
      <c r="H17" s="209">
        <v>0</v>
      </c>
      <c r="I17" s="192">
        <v>0</v>
      </c>
      <c r="J17" s="241">
        <v>0</v>
      </c>
      <c r="K17" s="209">
        <v>0</v>
      </c>
      <c r="L17" s="192">
        <v>0</v>
      </c>
      <c r="M17" s="241">
        <v>0</v>
      </c>
      <c r="N17" s="209">
        <v>0</v>
      </c>
      <c r="O17" s="192">
        <v>0</v>
      </c>
      <c r="P17" s="241">
        <v>0</v>
      </c>
      <c r="Q17" s="209">
        <v>0</v>
      </c>
      <c r="R17" s="192">
        <v>0</v>
      </c>
      <c r="S17" s="241">
        <v>0</v>
      </c>
      <c r="T17" s="209">
        <v>5196.91</v>
      </c>
      <c r="U17" s="192">
        <v>5196.91</v>
      </c>
      <c r="V17" s="241">
        <f>U17/T17</f>
        <v>1</v>
      </c>
      <c r="W17" s="209">
        <v>0</v>
      </c>
      <c r="X17" s="192">
        <v>0</v>
      </c>
      <c r="Y17" s="241">
        <v>0</v>
      </c>
      <c r="Z17" s="209">
        <v>0</v>
      </c>
      <c r="AA17" s="192">
        <v>0</v>
      </c>
      <c r="AB17" s="241">
        <v>0</v>
      </c>
      <c r="AC17" s="209">
        <v>0</v>
      </c>
      <c r="AD17" s="192">
        <v>0</v>
      </c>
      <c r="AE17" s="241">
        <v>0</v>
      </c>
      <c r="AF17" s="209">
        <v>3479.94</v>
      </c>
      <c r="AG17" s="192">
        <v>0</v>
      </c>
      <c r="AH17" s="241">
        <v>0</v>
      </c>
      <c r="AI17" s="209">
        <v>0</v>
      </c>
      <c r="AJ17" s="192">
        <v>0</v>
      </c>
      <c r="AK17" s="241">
        <v>0</v>
      </c>
      <c r="AL17" s="209">
        <v>0</v>
      </c>
      <c r="AM17" s="192">
        <v>0</v>
      </c>
      <c r="AN17" s="241">
        <v>0</v>
      </c>
      <c r="AO17" s="209">
        <v>7608.65</v>
      </c>
      <c r="AP17" s="192">
        <v>0</v>
      </c>
      <c r="AQ17" s="241">
        <v>0</v>
      </c>
      <c r="AR17" s="193"/>
      <c r="AS17" s="89"/>
      <c r="AT17" s="75"/>
      <c r="AU17" s="76"/>
      <c r="AV17" s="76"/>
      <c r="AW17" s="76"/>
    </row>
    <row r="18" spans="1:50" s="77" customFormat="1" ht="15" customHeight="1" x14ac:dyDescent="0.25">
      <c r="A18" s="300"/>
      <c r="B18" s="288"/>
      <c r="C18" s="288"/>
      <c r="D18" s="80" t="s">
        <v>31</v>
      </c>
      <c r="E18" s="63">
        <v>10.8</v>
      </c>
      <c r="F18" s="63">
        <f>SUM(I18+L18+O18+R18+U18+X18+AA18+AD18+AG18+AJ18+AM18+AP18)</f>
        <v>0</v>
      </c>
      <c r="G18" s="143">
        <f>F18/E18</f>
        <v>0</v>
      </c>
      <c r="H18" s="210">
        <v>0</v>
      </c>
      <c r="I18" s="166">
        <v>0</v>
      </c>
      <c r="J18" s="226">
        <v>0</v>
      </c>
      <c r="K18" s="210">
        <v>0</v>
      </c>
      <c r="L18" s="166">
        <v>0</v>
      </c>
      <c r="M18" s="226">
        <v>0</v>
      </c>
      <c r="N18" s="210">
        <v>0</v>
      </c>
      <c r="O18" s="166">
        <v>0</v>
      </c>
      <c r="P18" s="226">
        <v>0</v>
      </c>
      <c r="Q18" s="210">
        <v>0</v>
      </c>
      <c r="R18" s="166">
        <v>0</v>
      </c>
      <c r="S18" s="226">
        <v>0</v>
      </c>
      <c r="T18" s="210">
        <v>0</v>
      </c>
      <c r="U18" s="166">
        <v>0</v>
      </c>
      <c r="V18" s="226">
        <v>0</v>
      </c>
      <c r="W18" s="210">
        <v>0</v>
      </c>
      <c r="X18" s="166">
        <v>0</v>
      </c>
      <c r="Y18" s="226">
        <v>0</v>
      </c>
      <c r="Z18" s="210">
        <v>0</v>
      </c>
      <c r="AA18" s="166">
        <v>0</v>
      </c>
      <c r="AB18" s="226">
        <v>0</v>
      </c>
      <c r="AC18" s="210">
        <v>0</v>
      </c>
      <c r="AD18" s="166">
        <v>0</v>
      </c>
      <c r="AE18" s="226">
        <v>0</v>
      </c>
      <c r="AF18" s="210">
        <v>0</v>
      </c>
      <c r="AG18" s="166">
        <v>0</v>
      </c>
      <c r="AH18" s="226">
        <v>0</v>
      </c>
      <c r="AI18" s="210">
        <v>0</v>
      </c>
      <c r="AJ18" s="166">
        <v>0</v>
      </c>
      <c r="AK18" s="226">
        <v>0</v>
      </c>
      <c r="AL18" s="210">
        <v>0</v>
      </c>
      <c r="AM18" s="166">
        <v>0</v>
      </c>
      <c r="AN18" s="226">
        <v>0</v>
      </c>
      <c r="AO18" s="210">
        <v>10.8</v>
      </c>
      <c r="AP18" s="166">
        <v>0</v>
      </c>
      <c r="AQ18" s="226">
        <v>0</v>
      </c>
      <c r="AR18" s="194"/>
      <c r="AS18" s="89"/>
      <c r="AT18" s="75"/>
      <c r="AU18" s="76"/>
      <c r="AV18" s="76"/>
      <c r="AW18" s="76"/>
    </row>
    <row r="19" spans="1:50" s="77" customFormat="1" ht="15" customHeight="1" x14ac:dyDescent="0.25">
      <c r="A19" s="300"/>
      <c r="B19" s="288"/>
      <c r="C19" s="288"/>
      <c r="D19" s="80" t="s">
        <v>32</v>
      </c>
      <c r="E19" s="63">
        <v>0</v>
      </c>
      <c r="F19" s="63">
        <f t="shared" si="0"/>
        <v>0</v>
      </c>
      <c r="G19" s="144">
        <v>0</v>
      </c>
      <c r="H19" s="210">
        <v>0</v>
      </c>
      <c r="I19" s="166">
        <v>0</v>
      </c>
      <c r="J19" s="226">
        <v>0</v>
      </c>
      <c r="K19" s="210">
        <v>0</v>
      </c>
      <c r="L19" s="166">
        <v>0</v>
      </c>
      <c r="M19" s="226">
        <v>0</v>
      </c>
      <c r="N19" s="210">
        <v>0</v>
      </c>
      <c r="O19" s="166">
        <v>0</v>
      </c>
      <c r="P19" s="226">
        <v>0</v>
      </c>
      <c r="Q19" s="210">
        <v>0</v>
      </c>
      <c r="R19" s="166">
        <v>0</v>
      </c>
      <c r="S19" s="226">
        <v>0</v>
      </c>
      <c r="T19" s="210">
        <v>0</v>
      </c>
      <c r="U19" s="166">
        <v>0</v>
      </c>
      <c r="V19" s="226">
        <v>0</v>
      </c>
      <c r="W19" s="210">
        <v>0</v>
      </c>
      <c r="X19" s="166">
        <v>0</v>
      </c>
      <c r="Y19" s="226">
        <v>0</v>
      </c>
      <c r="Z19" s="210">
        <v>0</v>
      </c>
      <c r="AA19" s="166">
        <v>0</v>
      </c>
      <c r="AB19" s="226">
        <v>0</v>
      </c>
      <c r="AC19" s="210">
        <v>0</v>
      </c>
      <c r="AD19" s="166">
        <v>0</v>
      </c>
      <c r="AE19" s="226">
        <v>0</v>
      </c>
      <c r="AF19" s="210">
        <v>0</v>
      </c>
      <c r="AG19" s="166">
        <v>0</v>
      </c>
      <c r="AH19" s="226">
        <v>0</v>
      </c>
      <c r="AI19" s="210">
        <v>0</v>
      </c>
      <c r="AJ19" s="166">
        <v>0</v>
      </c>
      <c r="AK19" s="226">
        <v>0</v>
      </c>
      <c r="AL19" s="210">
        <v>0</v>
      </c>
      <c r="AM19" s="166">
        <v>0</v>
      </c>
      <c r="AN19" s="226">
        <v>0</v>
      </c>
      <c r="AO19" s="210">
        <v>0</v>
      </c>
      <c r="AP19" s="166">
        <v>0</v>
      </c>
      <c r="AQ19" s="226">
        <v>0</v>
      </c>
      <c r="AR19" s="194"/>
      <c r="AS19" s="74"/>
      <c r="AT19" s="75"/>
      <c r="AU19" s="76"/>
      <c r="AV19" s="76"/>
      <c r="AW19" s="76"/>
    </row>
    <row r="20" spans="1:50" s="77" customFormat="1" ht="15" customHeight="1" x14ac:dyDescent="0.25">
      <c r="A20" s="300"/>
      <c r="B20" s="288"/>
      <c r="C20" s="288"/>
      <c r="D20" s="80" t="s">
        <v>33</v>
      </c>
      <c r="E20" s="63">
        <f t="shared" ref="E20" si="12">H20+K20+N20+Q20+T20+W20+Z20+AC20+AF20+AI20+AL20+AO20</f>
        <v>0</v>
      </c>
      <c r="F20" s="63">
        <f t="shared" si="0"/>
        <v>0</v>
      </c>
      <c r="G20" s="144">
        <v>0</v>
      </c>
      <c r="H20" s="210">
        <v>0</v>
      </c>
      <c r="I20" s="166">
        <v>0</v>
      </c>
      <c r="J20" s="226">
        <v>0</v>
      </c>
      <c r="K20" s="210">
        <v>0</v>
      </c>
      <c r="L20" s="166">
        <v>0</v>
      </c>
      <c r="M20" s="226">
        <v>0</v>
      </c>
      <c r="N20" s="210">
        <v>0</v>
      </c>
      <c r="O20" s="166">
        <v>0</v>
      </c>
      <c r="P20" s="226">
        <v>0</v>
      </c>
      <c r="Q20" s="210">
        <v>0</v>
      </c>
      <c r="R20" s="166">
        <v>0</v>
      </c>
      <c r="S20" s="226">
        <v>0</v>
      </c>
      <c r="T20" s="210">
        <v>0</v>
      </c>
      <c r="U20" s="166">
        <v>0</v>
      </c>
      <c r="V20" s="226">
        <v>0</v>
      </c>
      <c r="W20" s="210">
        <v>0</v>
      </c>
      <c r="X20" s="166">
        <v>0</v>
      </c>
      <c r="Y20" s="226">
        <v>0</v>
      </c>
      <c r="Z20" s="210">
        <v>0</v>
      </c>
      <c r="AA20" s="166">
        <v>0</v>
      </c>
      <c r="AB20" s="226">
        <v>0</v>
      </c>
      <c r="AC20" s="210">
        <v>0</v>
      </c>
      <c r="AD20" s="166">
        <v>0</v>
      </c>
      <c r="AE20" s="226">
        <v>0</v>
      </c>
      <c r="AF20" s="210">
        <v>0</v>
      </c>
      <c r="AG20" s="166">
        <v>0</v>
      </c>
      <c r="AH20" s="226">
        <v>0</v>
      </c>
      <c r="AI20" s="210">
        <v>0</v>
      </c>
      <c r="AJ20" s="166">
        <v>0</v>
      </c>
      <c r="AK20" s="226">
        <v>0</v>
      </c>
      <c r="AL20" s="210">
        <v>0</v>
      </c>
      <c r="AM20" s="166">
        <v>0</v>
      </c>
      <c r="AN20" s="226">
        <v>0</v>
      </c>
      <c r="AO20" s="210">
        <v>0</v>
      </c>
      <c r="AP20" s="166">
        <v>0</v>
      </c>
      <c r="AQ20" s="226">
        <v>0</v>
      </c>
      <c r="AR20" s="194"/>
      <c r="AS20" s="74"/>
      <c r="AT20" s="75"/>
      <c r="AU20" s="76"/>
      <c r="AV20" s="76"/>
      <c r="AW20" s="76"/>
    </row>
    <row r="21" spans="1:50" s="77" customFormat="1" ht="21.75" customHeight="1" thickBot="1" x14ac:dyDescent="0.3">
      <c r="A21" s="306"/>
      <c r="B21" s="308"/>
      <c r="C21" s="308"/>
      <c r="D21" s="90" t="s">
        <v>35</v>
      </c>
      <c r="E21" s="91">
        <f>SUM(E17:E20)</f>
        <v>16296.3</v>
      </c>
      <c r="F21" s="55">
        <f>SUM(I21+L21+O21+R21+U21+X21+AA21+AD21+AG21+AJ21+AM21+AP21)</f>
        <v>5196.91</v>
      </c>
      <c r="G21" s="161">
        <f>SUM(F21/E21)</f>
        <v>0.3189012229769948</v>
      </c>
      <c r="H21" s="230">
        <f>SUM(H17:H20)</f>
        <v>0</v>
      </c>
      <c r="I21" s="231">
        <f>SUM(I17:I20)</f>
        <v>0</v>
      </c>
      <c r="J21" s="233">
        <v>0</v>
      </c>
      <c r="K21" s="230">
        <f t="shared" ref="K21:L21" si="13">SUM(K17:K20)</f>
        <v>0</v>
      </c>
      <c r="L21" s="231">
        <f t="shared" si="13"/>
        <v>0</v>
      </c>
      <c r="M21" s="233">
        <v>0</v>
      </c>
      <c r="N21" s="230">
        <f t="shared" ref="N21:O21" si="14">SUM(N17:N20)</f>
        <v>0</v>
      </c>
      <c r="O21" s="231">
        <f t="shared" si="14"/>
        <v>0</v>
      </c>
      <c r="P21" s="233">
        <v>0</v>
      </c>
      <c r="Q21" s="230">
        <f t="shared" ref="Q21:R21" si="15">SUM(Q17:Q20)</f>
        <v>0</v>
      </c>
      <c r="R21" s="231">
        <f t="shared" si="15"/>
        <v>0</v>
      </c>
      <c r="S21" s="233">
        <v>0</v>
      </c>
      <c r="T21" s="230">
        <f t="shared" ref="T21:U21" si="16">SUM(T17:T20)</f>
        <v>5196.91</v>
      </c>
      <c r="U21" s="231">
        <f t="shared" si="16"/>
        <v>5196.91</v>
      </c>
      <c r="V21" s="233">
        <f>U21/T21</f>
        <v>1</v>
      </c>
      <c r="W21" s="230">
        <f t="shared" ref="W21:X21" si="17">SUM(W17:W20)</f>
        <v>0</v>
      </c>
      <c r="X21" s="231">
        <f t="shared" si="17"/>
        <v>0</v>
      </c>
      <c r="Y21" s="233">
        <v>0</v>
      </c>
      <c r="Z21" s="230">
        <f t="shared" ref="Z21:AA21" si="18">SUM(Z17:Z20)</f>
        <v>0</v>
      </c>
      <c r="AA21" s="231">
        <f t="shared" si="18"/>
        <v>0</v>
      </c>
      <c r="AB21" s="233">
        <v>0</v>
      </c>
      <c r="AC21" s="230">
        <f t="shared" ref="AC21:AD21" si="19">SUM(AC17:AC20)</f>
        <v>0</v>
      </c>
      <c r="AD21" s="231">
        <f t="shared" si="19"/>
        <v>0</v>
      </c>
      <c r="AE21" s="233">
        <v>0</v>
      </c>
      <c r="AF21" s="230">
        <f t="shared" ref="AF21:AG21" si="20">SUM(AF17:AF20)</f>
        <v>3479.94</v>
      </c>
      <c r="AG21" s="231">
        <f t="shared" si="20"/>
        <v>0</v>
      </c>
      <c r="AH21" s="233">
        <v>0</v>
      </c>
      <c r="AI21" s="230">
        <f t="shared" ref="AI21:AJ21" si="21">SUM(AI17:AI20)</f>
        <v>0</v>
      </c>
      <c r="AJ21" s="231">
        <f t="shared" si="21"/>
        <v>0</v>
      </c>
      <c r="AK21" s="233">
        <v>0</v>
      </c>
      <c r="AL21" s="230">
        <f t="shared" ref="AL21:AM21" si="22">SUM(AL17:AL20)</f>
        <v>0</v>
      </c>
      <c r="AM21" s="231">
        <f t="shared" si="22"/>
        <v>0</v>
      </c>
      <c r="AN21" s="233">
        <v>0</v>
      </c>
      <c r="AO21" s="230">
        <f t="shared" ref="AO21:AP21" si="23">SUM(AO17:AO20)</f>
        <v>7619.45</v>
      </c>
      <c r="AP21" s="231">
        <f t="shared" si="23"/>
        <v>0</v>
      </c>
      <c r="AQ21" s="233">
        <v>0</v>
      </c>
      <c r="AR21" s="195"/>
      <c r="AS21" s="186"/>
      <c r="AT21" s="78"/>
      <c r="AU21" s="76"/>
      <c r="AV21" s="76"/>
      <c r="AW21" s="76"/>
    </row>
    <row r="22" spans="1:50" s="37" customFormat="1" ht="15" customHeight="1" x14ac:dyDescent="0.25">
      <c r="A22" s="277" t="s">
        <v>46</v>
      </c>
      <c r="B22" s="280" t="s">
        <v>57</v>
      </c>
      <c r="C22" s="280" t="s">
        <v>58</v>
      </c>
      <c r="D22" s="59" t="s">
        <v>30</v>
      </c>
      <c r="E22" s="36">
        <f t="shared" ref="E22" si="24">H22+K22+N22+Q22+T22+W22+Z22+AC22+AF22+AI22+AL22+AO22</f>
        <v>0</v>
      </c>
      <c r="F22" s="63">
        <f t="shared" si="0"/>
        <v>0</v>
      </c>
      <c r="G22" s="162">
        <v>0</v>
      </c>
      <c r="H22" s="234">
        <v>0</v>
      </c>
      <c r="I22" s="36">
        <v>0</v>
      </c>
      <c r="J22" s="202">
        <v>0</v>
      </c>
      <c r="K22" s="234">
        <v>0</v>
      </c>
      <c r="L22" s="36">
        <v>0</v>
      </c>
      <c r="M22" s="202">
        <v>0</v>
      </c>
      <c r="N22" s="234">
        <v>0</v>
      </c>
      <c r="O22" s="36">
        <v>0</v>
      </c>
      <c r="P22" s="202">
        <v>0</v>
      </c>
      <c r="Q22" s="234">
        <v>0</v>
      </c>
      <c r="R22" s="36">
        <v>0</v>
      </c>
      <c r="S22" s="202">
        <v>0</v>
      </c>
      <c r="T22" s="234">
        <v>0</v>
      </c>
      <c r="U22" s="36">
        <v>0</v>
      </c>
      <c r="V22" s="202">
        <v>0</v>
      </c>
      <c r="W22" s="234">
        <v>0</v>
      </c>
      <c r="X22" s="36">
        <v>0</v>
      </c>
      <c r="Y22" s="202">
        <v>0</v>
      </c>
      <c r="Z22" s="234">
        <v>0</v>
      </c>
      <c r="AA22" s="36">
        <v>0</v>
      </c>
      <c r="AB22" s="202">
        <v>0</v>
      </c>
      <c r="AC22" s="234">
        <v>0</v>
      </c>
      <c r="AD22" s="36">
        <v>0</v>
      </c>
      <c r="AE22" s="202">
        <v>0</v>
      </c>
      <c r="AF22" s="234">
        <v>0</v>
      </c>
      <c r="AG22" s="36">
        <v>0</v>
      </c>
      <c r="AH22" s="202">
        <v>0</v>
      </c>
      <c r="AI22" s="234">
        <v>0</v>
      </c>
      <c r="AJ22" s="36">
        <v>0</v>
      </c>
      <c r="AK22" s="202">
        <v>0</v>
      </c>
      <c r="AL22" s="234">
        <v>0</v>
      </c>
      <c r="AM22" s="36">
        <v>0</v>
      </c>
      <c r="AN22" s="202">
        <v>0</v>
      </c>
      <c r="AO22" s="234">
        <v>0</v>
      </c>
      <c r="AP22" s="36">
        <v>0</v>
      </c>
      <c r="AQ22" s="202">
        <v>0</v>
      </c>
      <c r="AR22" s="196"/>
      <c r="AS22" s="30"/>
      <c r="AT22" s="31"/>
      <c r="AU22" s="76"/>
      <c r="AV22" s="76"/>
      <c r="AW22" s="76"/>
    </row>
    <row r="23" spans="1:50" s="37" customFormat="1" ht="15" customHeight="1" x14ac:dyDescent="0.25">
      <c r="A23" s="278"/>
      <c r="B23" s="281"/>
      <c r="C23" s="281"/>
      <c r="D23" s="60" t="s">
        <v>31</v>
      </c>
      <c r="E23" s="29">
        <v>6789</v>
      </c>
      <c r="F23" s="63">
        <f>SUM(I23+L23+O23+R23+U23+X23+AA23+AD23+AG23+AJ23+AM23+AP23)</f>
        <v>0</v>
      </c>
      <c r="G23" s="148">
        <v>0</v>
      </c>
      <c r="H23" s="235">
        <v>0</v>
      </c>
      <c r="I23" s="10">
        <v>0</v>
      </c>
      <c r="J23" s="203">
        <v>0</v>
      </c>
      <c r="K23" s="235">
        <v>0</v>
      </c>
      <c r="L23" s="10">
        <v>0</v>
      </c>
      <c r="M23" s="203">
        <v>0</v>
      </c>
      <c r="N23" s="235">
        <v>0</v>
      </c>
      <c r="O23" s="10">
        <v>0</v>
      </c>
      <c r="P23" s="203">
        <v>0</v>
      </c>
      <c r="Q23" s="235">
        <v>0</v>
      </c>
      <c r="R23" s="10">
        <v>0</v>
      </c>
      <c r="S23" s="203">
        <v>0</v>
      </c>
      <c r="T23" s="235">
        <v>0</v>
      </c>
      <c r="U23" s="10">
        <v>0</v>
      </c>
      <c r="V23" s="203">
        <v>0</v>
      </c>
      <c r="W23" s="235">
        <v>0</v>
      </c>
      <c r="X23" s="10">
        <v>0</v>
      </c>
      <c r="Y23" s="203">
        <v>0</v>
      </c>
      <c r="Z23" s="235">
        <v>0</v>
      </c>
      <c r="AA23" s="10">
        <v>0</v>
      </c>
      <c r="AB23" s="203">
        <v>0</v>
      </c>
      <c r="AC23" s="235">
        <v>0</v>
      </c>
      <c r="AD23" s="10">
        <v>0</v>
      </c>
      <c r="AE23" s="203">
        <v>0</v>
      </c>
      <c r="AF23" s="235">
        <v>6789</v>
      </c>
      <c r="AG23" s="10">
        <v>0</v>
      </c>
      <c r="AH23" s="203">
        <v>0</v>
      </c>
      <c r="AI23" s="235">
        <v>0</v>
      </c>
      <c r="AJ23" s="10">
        <v>0</v>
      </c>
      <c r="AK23" s="203">
        <v>0</v>
      </c>
      <c r="AL23" s="235">
        <v>0</v>
      </c>
      <c r="AM23" s="10">
        <v>0</v>
      </c>
      <c r="AN23" s="203">
        <v>0</v>
      </c>
      <c r="AO23" s="235">
        <v>0</v>
      </c>
      <c r="AP23" s="10">
        <v>0</v>
      </c>
      <c r="AQ23" s="203">
        <v>0</v>
      </c>
      <c r="AR23" s="198"/>
      <c r="AS23" s="30"/>
      <c r="AT23" s="31"/>
      <c r="AU23" s="76"/>
      <c r="AV23" s="76"/>
      <c r="AW23" s="76"/>
    </row>
    <row r="24" spans="1:50" s="37" customFormat="1" ht="15" customHeight="1" x14ac:dyDescent="0.25">
      <c r="A24" s="278"/>
      <c r="B24" s="281"/>
      <c r="C24" s="281"/>
      <c r="D24" s="60" t="s">
        <v>32</v>
      </c>
      <c r="E24" s="29">
        <v>761</v>
      </c>
      <c r="F24" s="63">
        <f>SUM(I24+L24+O24+R24+U24+X24+AA24+AD24+AG24+AJ24+AM24+AP24)</f>
        <v>117.09</v>
      </c>
      <c r="G24" s="148">
        <f t="shared" ref="G24" si="25">F24/E24</f>
        <v>0.15386333771353483</v>
      </c>
      <c r="H24" s="235">
        <v>0</v>
      </c>
      <c r="I24" s="10">
        <v>0</v>
      </c>
      <c r="J24" s="203">
        <v>0</v>
      </c>
      <c r="K24" s="235">
        <v>0</v>
      </c>
      <c r="L24" s="10">
        <v>0</v>
      </c>
      <c r="M24" s="203">
        <v>0</v>
      </c>
      <c r="N24" s="235">
        <v>97</v>
      </c>
      <c r="O24" s="10">
        <v>91.51</v>
      </c>
      <c r="P24" s="203">
        <f>O24/N24</f>
        <v>0.9434020618556701</v>
      </c>
      <c r="Q24" s="235">
        <v>6</v>
      </c>
      <c r="R24" s="10">
        <v>6</v>
      </c>
      <c r="S24" s="203">
        <f>R24/Q24</f>
        <v>1</v>
      </c>
      <c r="T24" s="235">
        <v>0</v>
      </c>
      <c r="U24" s="10">
        <v>0</v>
      </c>
      <c r="V24" s="203">
        <v>0</v>
      </c>
      <c r="W24" s="235">
        <v>19.579999999999998</v>
      </c>
      <c r="X24" s="10">
        <v>19.579999999999998</v>
      </c>
      <c r="Y24" s="203">
        <f>X24/W24</f>
        <v>1</v>
      </c>
      <c r="Z24" s="235">
        <v>0</v>
      </c>
      <c r="AA24" s="10">
        <v>0</v>
      </c>
      <c r="AB24" s="203">
        <v>0</v>
      </c>
      <c r="AC24" s="235">
        <v>0</v>
      </c>
      <c r="AD24" s="10">
        <v>0</v>
      </c>
      <c r="AE24" s="203">
        <v>0</v>
      </c>
      <c r="AF24" s="235">
        <v>511</v>
      </c>
      <c r="AG24" s="10">
        <v>0</v>
      </c>
      <c r="AH24" s="203">
        <v>0</v>
      </c>
      <c r="AI24" s="235">
        <v>127.42</v>
      </c>
      <c r="AJ24" s="10">
        <v>0</v>
      </c>
      <c r="AK24" s="203">
        <v>0</v>
      </c>
      <c r="AL24" s="235">
        <v>0</v>
      </c>
      <c r="AM24" s="10">
        <v>0</v>
      </c>
      <c r="AN24" s="203">
        <v>0</v>
      </c>
      <c r="AO24" s="235">
        <v>0</v>
      </c>
      <c r="AP24" s="10">
        <v>0</v>
      </c>
      <c r="AQ24" s="203">
        <v>0</v>
      </c>
      <c r="AR24" s="198"/>
      <c r="AS24" s="30"/>
      <c r="AT24" s="31"/>
      <c r="AU24" s="76"/>
      <c r="AV24" s="76"/>
      <c r="AW24" s="76"/>
    </row>
    <row r="25" spans="1:50" s="37" customFormat="1" ht="15" customHeight="1" x14ac:dyDescent="0.25">
      <c r="A25" s="278"/>
      <c r="B25" s="281"/>
      <c r="C25" s="281"/>
      <c r="D25" s="60" t="s">
        <v>33</v>
      </c>
      <c r="E25" s="29">
        <v>0</v>
      </c>
      <c r="F25" s="63">
        <f t="shared" si="0"/>
        <v>0</v>
      </c>
      <c r="G25" s="148">
        <v>0</v>
      </c>
      <c r="H25" s="235">
        <v>0</v>
      </c>
      <c r="I25" s="10">
        <v>0</v>
      </c>
      <c r="J25" s="203">
        <v>0</v>
      </c>
      <c r="K25" s="235">
        <v>0</v>
      </c>
      <c r="L25" s="10">
        <v>0</v>
      </c>
      <c r="M25" s="203">
        <v>0</v>
      </c>
      <c r="N25" s="235">
        <v>0</v>
      </c>
      <c r="O25" s="10">
        <v>0</v>
      </c>
      <c r="P25" s="203">
        <v>0</v>
      </c>
      <c r="Q25" s="235">
        <v>0</v>
      </c>
      <c r="R25" s="10">
        <v>0</v>
      </c>
      <c r="S25" s="203">
        <v>0</v>
      </c>
      <c r="T25" s="235">
        <v>0</v>
      </c>
      <c r="U25" s="10">
        <v>0</v>
      </c>
      <c r="V25" s="203">
        <v>0</v>
      </c>
      <c r="W25" s="235">
        <v>0</v>
      </c>
      <c r="X25" s="10">
        <v>0</v>
      </c>
      <c r="Y25" s="203">
        <v>0</v>
      </c>
      <c r="Z25" s="235">
        <v>0</v>
      </c>
      <c r="AA25" s="10">
        <v>0</v>
      </c>
      <c r="AB25" s="203">
        <v>0</v>
      </c>
      <c r="AC25" s="235">
        <v>0</v>
      </c>
      <c r="AD25" s="10">
        <v>0</v>
      </c>
      <c r="AE25" s="203">
        <v>0</v>
      </c>
      <c r="AF25" s="235">
        <v>0</v>
      </c>
      <c r="AG25" s="10">
        <v>0</v>
      </c>
      <c r="AH25" s="203">
        <v>0</v>
      </c>
      <c r="AI25" s="235">
        <v>0</v>
      </c>
      <c r="AJ25" s="10">
        <v>0</v>
      </c>
      <c r="AK25" s="203">
        <v>0</v>
      </c>
      <c r="AL25" s="235">
        <v>0</v>
      </c>
      <c r="AM25" s="10">
        <v>0</v>
      </c>
      <c r="AN25" s="203">
        <v>0</v>
      </c>
      <c r="AO25" s="235">
        <v>0</v>
      </c>
      <c r="AP25" s="10">
        <v>0</v>
      </c>
      <c r="AQ25" s="203">
        <v>0</v>
      </c>
      <c r="AR25" s="199"/>
      <c r="AS25" s="30"/>
      <c r="AT25" s="31"/>
      <c r="AU25" s="76"/>
      <c r="AV25" s="76"/>
      <c r="AW25" s="76"/>
    </row>
    <row r="26" spans="1:50" s="37" customFormat="1" ht="72" customHeight="1" thickBot="1" x14ac:dyDescent="0.3">
      <c r="A26" s="279"/>
      <c r="B26" s="282"/>
      <c r="C26" s="282"/>
      <c r="D26" s="61" t="s">
        <v>37</v>
      </c>
      <c r="E26" s="33">
        <f>SUM(E22:E25)</f>
        <v>7550</v>
      </c>
      <c r="F26" s="55">
        <f>SUM(I26+L26+O26+R26+U26+X26+AA26+AD26+AG26+AJ26+AM26+AP26)</f>
        <v>117.09</v>
      </c>
      <c r="G26" s="163">
        <f>F26/E26</f>
        <v>1.5508609271523179E-2</v>
      </c>
      <c r="H26" s="236">
        <f>SUM(H22:H25)</f>
        <v>0</v>
      </c>
      <c r="I26" s="237">
        <f>SUM(I22:I25)</f>
        <v>0</v>
      </c>
      <c r="J26" s="249">
        <v>0</v>
      </c>
      <c r="K26" s="236">
        <f t="shared" ref="K26:L26" si="26">SUM(K22:K25)</f>
        <v>0</v>
      </c>
      <c r="L26" s="237">
        <f t="shared" si="26"/>
        <v>0</v>
      </c>
      <c r="M26" s="249">
        <v>0</v>
      </c>
      <c r="N26" s="236">
        <f t="shared" ref="N26:O26" si="27">SUM(N22:N25)</f>
        <v>97</v>
      </c>
      <c r="O26" s="237">
        <f t="shared" si="27"/>
        <v>91.51</v>
      </c>
      <c r="P26" s="249">
        <f>O26/N26</f>
        <v>0.9434020618556701</v>
      </c>
      <c r="Q26" s="236">
        <f t="shared" ref="Q26:R26" si="28">SUM(Q22:Q25)</f>
        <v>6</v>
      </c>
      <c r="R26" s="237">
        <f t="shared" si="28"/>
        <v>6</v>
      </c>
      <c r="S26" s="249">
        <f>R26/Q26</f>
        <v>1</v>
      </c>
      <c r="T26" s="236">
        <f t="shared" ref="T26:U26" si="29">SUM(T22:T25)</f>
        <v>0</v>
      </c>
      <c r="U26" s="237">
        <f t="shared" si="29"/>
        <v>0</v>
      </c>
      <c r="V26" s="249">
        <v>0</v>
      </c>
      <c r="W26" s="236">
        <f t="shared" ref="W26:X26" si="30">SUM(W22:W25)</f>
        <v>19.579999999999998</v>
      </c>
      <c r="X26" s="237">
        <f t="shared" si="30"/>
        <v>19.579999999999998</v>
      </c>
      <c r="Y26" s="249">
        <f>X26/W26</f>
        <v>1</v>
      </c>
      <c r="Z26" s="236">
        <f t="shared" ref="Z26:AA26" si="31">SUM(Z22:Z25)</f>
        <v>0</v>
      </c>
      <c r="AA26" s="237">
        <f t="shared" si="31"/>
        <v>0</v>
      </c>
      <c r="AB26" s="249">
        <v>0</v>
      </c>
      <c r="AC26" s="236">
        <f t="shared" ref="AC26:AD26" si="32">SUM(AC22:AC25)</f>
        <v>0</v>
      </c>
      <c r="AD26" s="237">
        <f t="shared" si="32"/>
        <v>0</v>
      </c>
      <c r="AE26" s="249">
        <v>0</v>
      </c>
      <c r="AF26" s="236">
        <f t="shared" ref="AF26:AG26" si="33">SUM(AF22:AF25)</f>
        <v>7300</v>
      </c>
      <c r="AG26" s="237">
        <f t="shared" si="33"/>
        <v>0</v>
      </c>
      <c r="AH26" s="249">
        <v>0</v>
      </c>
      <c r="AI26" s="236">
        <f t="shared" ref="AI26:AJ26" si="34">SUM(AI22:AI25)</f>
        <v>127.42</v>
      </c>
      <c r="AJ26" s="237">
        <f t="shared" si="34"/>
        <v>0</v>
      </c>
      <c r="AK26" s="249">
        <v>0</v>
      </c>
      <c r="AL26" s="236">
        <f t="shared" ref="AL26:AM26" si="35">SUM(AL22:AL25)</f>
        <v>0</v>
      </c>
      <c r="AM26" s="237">
        <f t="shared" si="35"/>
        <v>0</v>
      </c>
      <c r="AN26" s="249">
        <v>0</v>
      </c>
      <c r="AO26" s="236">
        <f t="shared" ref="AO26:AP26" si="36">SUM(AO22:AO25)</f>
        <v>0</v>
      </c>
      <c r="AP26" s="237">
        <f t="shared" si="36"/>
        <v>0</v>
      </c>
      <c r="AQ26" s="249">
        <v>0</v>
      </c>
      <c r="AR26" s="201"/>
      <c r="AS26" s="34"/>
      <c r="AT26" s="35"/>
      <c r="AU26" s="76"/>
      <c r="AV26" s="76"/>
      <c r="AW26" s="76"/>
    </row>
    <row r="27" spans="1:50" s="37" customFormat="1" ht="18.75" customHeight="1" thickBot="1" x14ac:dyDescent="0.3">
      <c r="A27" s="290" t="s">
        <v>49</v>
      </c>
      <c r="B27" s="296" t="s">
        <v>59</v>
      </c>
      <c r="C27" s="280" t="s">
        <v>60</v>
      </c>
      <c r="D27" s="156" t="s">
        <v>30</v>
      </c>
      <c r="E27" s="36">
        <v>0</v>
      </c>
      <c r="F27" s="63">
        <f t="shared" ref="F27:F31" si="37">SUM(I27+L27+O27+R27+U27+X27+AA27+AD27+AG27+AJ27+AM27+AP27)</f>
        <v>0</v>
      </c>
      <c r="G27" s="149">
        <v>0</v>
      </c>
      <c r="H27" s="234">
        <v>0</v>
      </c>
      <c r="I27" s="36">
        <v>0</v>
      </c>
      <c r="J27" s="202">
        <v>0</v>
      </c>
      <c r="K27" s="234">
        <v>0</v>
      </c>
      <c r="L27" s="36">
        <v>0</v>
      </c>
      <c r="M27" s="202">
        <v>0</v>
      </c>
      <c r="N27" s="234">
        <v>0</v>
      </c>
      <c r="O27" s="36">
        <v>0</v>
      </c>
      <c r="P27" s="202">
        <v>0</v>
      </c>
      <c r="Q27" s="234">
        <v>0</v>
      </c>
      <c r="R27" s="36">
        <v>0</v>
      </c>
      <c r="S27" s="202">
        <v>0</v>
      </c>
      <c r="T27" s="234">
        <v>0</v>
      </c>
      <c r="U27" s="36">
        <v>0</v>
      </c>
      <c r="V27" s="202">
        <v>0</v>
      </c>
      <c r="W27" s="234">
        <v>0</v>
      </c>
      <c r="X27" s="36">
        <v>0</v>
      </c>
      <c r="Y27" s="202">
        <v>0</v>
      </c>
      <c r="Z27" s="234">
        <v>0</v>
      </c>
      <c r="AA27" s="36">
        <v>0</v>
      </c>
      <c r="AB27" s="202">
        <v>0</v>
      </c>
      <c r="AC27" s="234">
        <v>0</v>
      </c>
      <c r="AD27" s="36">
        <v>0</v>
      </c>
      <c r="AE27" s="202">
        <v>0</v>
      </c>
      <c r="AF27" s="234">
        <v>0</v>
      </c>
      <c r="AG27" s="36">
        <v>0</v>
      </c>
      <c r="AH27" s="202">
        <v>0</v>
      </c>
      <c r="AI27" s="234">
        <v>0</v>
      </c>
      <c r="AJ27" s="36">
        <v>0</v>
      </c>
      <c r="AK27" s="202">
        <v>0</v>
      </c>
      <c r="AL27" s="234">
        <v>0</v>
      </c>
      <c r="AM27" s="36">
        <v>0</v>
      </c>
      <c r="AN27" s="202">
        <v>0</v>
      </c>
      <c r="AO27" s="234">
        <v>0</v>
      </c>
      <c r="AP27" s="36">
        <v>0</v>
      </c>
      <c r="AQ27" s="202">
        <v>0</v>
      </c>
      <c r="AR27" s="196"/>
      <c r="AS27" s="34"/>
      <c r="AT27" s="35"/>
      <c r="AU27" s="76"/>
      <c r="AV27" s="76"/>
      <c r="AW27" s="76"/>
    </row>
    <row r="28" spans="1:50" s="37" customFormat="1" ht="17.25" customHeight="1" x14ac:dyDescent="0.25">
      <c r="A28" s="291"/>
      <c r="B28" s="297"/>
      <c r="C28" s="281"/>
      <c r="D28" s="157" t="s">
        <v>31</v>
      </c>
      <c r="E28" s="10">
        <v>99884.9</v>
      </c>
      <c r="F28" s="63">
        <v>0</v>
      </c>
      <c r="G28" s="149">
        <v>0</v>
      </c>
      <c r="H28" s="235">
        <v>0</v>
      </c>
      <c r="I28" s="10">
        <v>0</v>
      </c>
      <c r="J28" s="203">
        <v>0</v>
      </c>
      <c r="K28" s="235">
        <v>0</v>
      </c>
      <c r="L28" s="10">
        <v>0</v>
      </c>
      <c r="M28" s="203">
        <v>0</v>
      </c>
      <c r="N28" s="235">
        <v>0</v>
      </c>
      <c r="O28" s="10">
        <v>0</v>
      </c>
      <c r="P28" s="203">
        <v>0</v>
      </c>
      <c r="Q28" s="235">
        <v>0</v>
      </c>
      <c r="R28" s="10">
        <v>0</v>
      </c>
      <c r="S28" s="203">
        <v>0</v>
      </c>
      <c r="T28" s="235">
        <v>0</v>
      </c>
      <c r="U28" s="10">
        <v>0</v>
      </c>
      <c r="V28" s="203">
        <v>0</v>
      </c>
      <c r="W28" s="235">
        <v>0</v>
      </c>
      <c r="X28" s="10">
        <v>0</v>
      </c>
      <c r="Y28" s="203">
        <v>0</v>
      </c>
      <c r="Z28" s="235">
        <v>0</v>
      </c>
      <c r="AA28" s="10">
        <v>0</v>
      </c>
      <c r="AB28" s="203">
        <v>0</v>
      </c>
      <c r="AC28" s="235">
        <v>0</v>
      </c>
      <c r="AD28" s="10">
        <v>0</v>
      </c>
      <c r="AE28" s="203">
        <v>0</v>
      </c>
      <c r="AF28" s="235">
        <v>0</v>
      </c>
      <c r="AG28" s="10">
        <v>0</v>
      </c>
      <c r="AH28" s="203">
        <v>0</v>
      </c>
      <c r="AI28" s="235">
        <v>99884.9</v>
      </c>
      <c r="AJ28" s="10">
        <v>0</v>
      </c>
      <c r="AK28" s="203">
        <v>0</v>
      </c>
      <c r="AL28" s="235">
        <v>0</v>
      </c>
      <c r="AM28" s="10">
        <v>0</v>
      </c>
      <c r="AN28" s="203">
        <v>0</v>
      </c>
      <c r="AO28" s="235">
        <v>0</v>
      </c>
      <c r="AP28" s="10">
        <v>0</v>
      </c>
      <c r="AQ28" s="203">
        <v>0</v>
      </c>
      <c r="AR28" s="199"/>
      <c r="AS28" s="34"/>
      <c r="AT28" s="35"/>
      <c r="AU28" s="76"/>
      <c r="AV28" s="76"/>
      <c r="AW28" s="76"/>
    </row>
    <row r="29" spans="1:50" s="37" customFormat="1" ht="15" customHeight="1" x14ac:dyDescent="0.2">
      <c r="A29" s="291"/>
      <c r="B29" s="297"/>
      <c r="C29" s="281"/>
      <c r="D29" s="157" t="s">
        <v>32</v>
      </c>
      <c r="E29" s="10">
        <v>7868.3</v>
      </c>
      <c r="F29" s="63">
        <v>0</v>
      </c>
      <c r="G29" s="146">
        <v>0</v>
      </c>
      <c r="H29" s="235">
        <v>0</v>
      </c>
      <c r="I29" s="10">
        <v>0</v>
      </c>
      <c r="J29" s="203">
        <v>0</v>
      </c>
      <c r="K29" s="235">
        <v>0</v>
      </c>
      <c r="L29" s="10">
        <v>0</v>
      </c>
      <c r="M29" s="203">
        <v>0</v>
      </c>
      <c r="N29" s="235">
        <v>0</v>
      </c>
      <c r="O29" s="10">
        <v>0</v>
      </c>
      <c r="P29" s="203">
        <v>0</v>
      </c>
      <c r="Q29" s="235">
        <v>0</v>
      </c>
      <c r="R29" s="10">
        <v>0</v>
      </c>
      <c r="S29" s="203">
        <v>0</v>
      </c>
      <c r="T29" s="235">
        <v>0</v>
      </c>
      <c r="U29" s="10">
        <v>0</v>
      </c>
      <c r="V29" s="203">
        <v>0</v>
      </c>
      <c r="W29" s="235">
        <v>0</v>
      </c>
      <c r="X29" s="10">
        <v>0</v>
      </c>
      <c r="Y29" s="203">
        <v>0</v>
      </c>
      <c r="Z29" s="235">
        <v>0</v>
      </c>
      <c r="AA29" s="10">
        <v>0</v>
      </c>
      <c r="AB29" s="203">
        <v>0</v>
      </c>
      <c r="AC29" s="235">
        <v>0</v>
      </c>
      <c r="AD29" s="10">
        <v>0</v>
      </c>
      <c r="AE29" s="203">
        <v>0</v>
      </c>
      <c r="AF29" s="235">
        <v>0</v>
      </c>
      <c r="AG29" s="10">
        <v>0</v>
      </c>
      <c r="AH29" s="203">
        <v>0</v>
      </c>
      <c r="AI29" s="235">
        <v>7868.3</v>
      </c>
      <c r="AJ29" s="10">
        <v>0</v>
      </c>
      <c r="AK29" s="203">
        <v>0</v>
      </c>
      <c r="AL29" s="235">
        <v>0</v>
      </c>
      <c r="AM29" s="10">
        <v>0</v>
      </c>
      <c r="AN29" s="203">
        <v>0</v>
      </c>
      <c r="AO29" s="235">
        <v>0</v>
      </c>
      <c r="AP29" s="10">
        <v>0</v>
      </c>
      <c r="AQ29" s="203">
        <v>0</v>
      </c>
      <c r="AR29" s="199"/>
      <c r="AS29" s="34"/>
      <c r="AT29" s="35"/>
      <c r="AU29" s="76"/>
      <c r="AV29" s="259"/>
      <c r="AW29" s="260"/>
      <c r="AX29" s="260"/>
    </row>
    <row r="30" spans="1:50" s="37" customFormat="1" ht="19.5" customHeight="1" x14ac:dyDescent="0.2">
      <c r="A30" s="291"/>
      <c r="B30" s="297"/>
      <c r="C30" s="281"/>
      <c r="D30" s="157" t="s">
        <v>33</v>
      </c>
      <c r="E30" s="10">
        <v>0</v>
      </c>
      <c r="F30" s="63">
        <f t="shared" si="37"/>
        <v>0</v>
      </c>
      <c r="G30" s="146">
        <v>0</v>
      </c>
      <c r="H30" s="235">
        <v>0</v>
      </c>
      <c r="I30" s="10">
        <v>0</v>
      </c>
      <c r="J30" s="203">
        <v>0</v>
      </c>
      <c r="K30" s="235">
        <v>0</v>
      </c>
      <c r="L30" s="10">
        <v>0</v>
      </c>
      <c r="M30" s="203">
        <v>0</v>
      </c>
      <c r="N30" s="235">
        <v>0</v>
      </c>
      <c r="O30" s="10">
        <v>0</v>
      </c>
      <c r="P30" s="203">
        <v>0</v>
      </c>
      <c r="Q30" s="235">
        <v>0</v>
      </c>
      <c r="R30" s="10">
        <v>0</v>
      </c>
      <c r="S30" s="203">
        <v>0</v>
      </c>
      <c r="T30" s="235">
        <v>0</v>
      </c>
      <c r="U30" s="10">
        <v>0</v>
      </c>
      <c r="V30" s="203">
        <v>0</v>
      </c>
      <c r="W30" s="235">
        <v>0</v>
      </c>
      <c r="X30" s="10">
        <v>0</v>
      </c>
      <c r="Y30" s="203">
        <v>0</v>
      </c>
      <c r="Z30" s="235">
        <v>0</v>
      </c>
      <c r="AA30" s="10">
        <v>0</v>
      </c>
      <c r="AB30" s="203">
        <v>0</v>
      </c>
      <c r="AC30" s="235">
        <v>0</v>
      </c>
      <c r="AD30" s="10">
        <v>0</v>
      </c>
      <c r="AE30" s="203">
        <v>0</v>
      </c>
      <c r="AF30" s="235">
        <v>0</v>
      </c>
      <c r="AG30" s="10">
        <v>0</v>
      </c>
      <c r="AH30" s="203">
        <v>0</v>
      </c>
      <c r="AI30" s="235">
        <v>0</v>
      </c>
      <c r="AJ30" s="10">
        <v>0</v>
      </c>
      <c r="AK30" s="203">
        <v>0</v>
      </c>
      <c r="AL30" s="235">
        <v>0</v>
      </c>
      <c r="AM30" s="10">
        <v>0</v>
      </c>
      <c r="AN30" s="203">
        <v>0</v>
      </c>
      <c r="AO30" s="235">
        <v>0</v>
      </c>
      <c r="AP30" s="10">
        <v>0</v>
      </c>
      <c r="AQ30" s="203">
        <v>0</v>
      </c>
      <c r="AR30" s="199"/>
      <c r="AS30" s="34"/>
      <c r="AT30" s="35"/>
      <c r="AU30" s="76"/>
      <c r="AV30" s="76"/>
      <c r="AW30" s="76"/>
    </row>
    <row r="31" spans="1:50" s="37" customFormat="1" ht="59.25" customHeight="1" thickBot="1" x14ac:dyDescent="0.2">
      <c r="A31" s="292"/>
      <c r="B31" s="298"/>
      <c r="C31" s="282"/>
      <c r="D31" s="158" t="s">
        <v>37</v>
      </c>
      <c r="E31" s="33">
        <f>E27+E28+E29+E30</f>
        <v>107753.2</v>
      </c>
      <c r="F31" s="55">
        <f t="shared" si="37"/>
        <v>0</v>
      </c>
      <c r="G31" s="147">
        <v>0</v>
      </c>
      <c r="H31" s="236">
        <f>+H27+H28+H29+H30</f>
        <v>0</v>
      </c>
      <c r="I31" s="33">
        <f t="shared" ref="I31:K31" si="38">+I27+I28+I29+I30</f>
        <v>0</v>
      </c>
      <c r="J31" s="250">
        <f t="shared" si="38"/>
        <v>0</v>
      </c>
      <c r="K31" s="236">
        <f t="shared" si="38"/>
        <v>0</v>
      </c>
      <c r="L31" s="33">
        <f t="shared" ref="L31:AQ31" si="39">+L27+L28+L29+L30</f>
        <v>0</v>
      </c>
      <c r="M31" s="250">
        <f t="shared" si="39"/>
        <v>0</v>
      </c>
      <c r="N31" s="236">
        <f t="shared" si="39"/>
        <v>0</v>
      </c>
      <c r="O31" s="33">
        <f t="shared" si="39"/>
        <v>0</v>
      </c>
      <c r="P31" s="250">
        <f t="shared" si="39"/>
        <v>0</v>
      </c>
      <c r="Q31" s="236">
        <f t="shared" si="39"/>
        <v>0</v>
      </c>
      <c r="R31" s="33">
        <f t="shared" si="39"/>
        <v>0</v>
      </c>
      <c r="S31" s="250">
        <f t="shared" si="39"/>
        <v>0</v>
      </c>
      <c r="T31" s="236">
        <f t="shared" si="39"/>
        <v>0</v>
      </c>
      <c r="U31" s="33">
        <f t="shared" si="39"/>
        <v>0</v>
      </c>
      <c r="V31" s="250">
        <f t="shared" si="39"/>
        <v>0</v>
      </c>
      <c r="W31" s="236">
        <f t="shared" si="39"/>
        <v>0</v>
      </c>
      <c r="X31" s="33">
        <f t="shared" si="39"/>
        <v>0</v>
      </c>
      <c r="Y31" s="250">
        <f t="shared" si="39"/>
        <v>0</v>
      </c>
      <c r="Z31" s="236">
        <f t="shared" si="39"/>
        <v>0</v>
      </c>
      <c r="AA31" s="33">
        <f t="shared" si="39"/>
        <v>0</v>
      </c>
      <c r="AB31" s="250">
        <f t="shared" si="39"/>
        <v>0</v>
      </c>
      <c r="AC31" s="236">
        <f t="shared" si="39"/>
        <v>0</v>
      </c>
      <c r="AD31" s="33">
        <f t="shared" si="39"/>
        <v>0</v>
      </c>
      <c r="AE31" s="250">
        <f t="shared" si="39"/>
        <v>0</v>
      </c>
      <c r="AF31" s="236">
        <f t="shared" si="39"/>
        <v>0</v>
      </c>
      <c r="AG31" s="33">
        <f t="shared" si="39"/>
        <v>0</v>
      </c>
      <c r="AH31" s="250">
        <f t="shared" si="39"/>
        <v>0</v>
      </c>
      <c r="AI31" s="236">
        <f t="shared" si="39"/>
        <v>107753.2</v>
      </c>
      <c r="AJ31" s="33">
        <f t="shared" si="39"/>
        <v>0</v>
      </c>
      <c r="AK31" s="250">
        <f t="shared" si="39"/>
        <v>0</v>
      </c>
      <c r="AL31" s="236">
        <f t="shared" si="39"/>
        <v>0</v>
      </c>
      <c r="AM31" s="33">
        <f t="shared" si="39"/>
        <v>0</v>
      </c>
      <c r="AN31" s="250">
        <f t="shared" si="39"/>
        <v>0</v>
      </c>
      <c r="AO31" s="236">
        <f t="shared" si="39"/>
        <v>0</v>
      </c>
      <c r="AP31" s="33">
        <f t="shared" si="39"/>
        <v>0</v>
      </c>
      <c r="AQ31" s="250">
        <f t="shared" si="39"/>
        <v>0</v>
      </c>
      <c r="AR31" s="201"/>
      <c r="AS31" s="34"/>
      <c r="AT31" s="34"/>
      <c r="AU31" s="76"/>
      <c r="AV31" s="76"/>
      <c r="AW31" s="76"/>
    </row>
    <row r="32" spans="1:50" s="37" customFormat="1" ht="18.75" customHeight="1" x14ac:dyDescent="0.25">
      <c r="A32" s="290" t="s">
        <v>47</v>
      </c>
      <c r="B32" s="293" t="s">
        <v>61</v>
      </c>
      <c r="C32" s="280" t="s">
        <v>62</v>
      </c>
      <c r="D32" s="59" t="s">
        <v>30</v>
      </c>
      <c r="E32" s="36">
        <v>0</v>
      </c>
      <c r="F32" s="63">
        <f t="shared" si="0"/>
        <v>0</v>
      </c>
      <c r="G32" s="149">
        <v>0</v>
      </c>
      <c r="H32" s="234">
        <v>0</v>
      </c>
      <c r="I32" s="36">
        <v>0</v>
      </c>
      <c r="J32" s="202">
        <v>0</v>
      </c>
      <c r="K32" s="234">
        <v>0</v>
      </c>
      <c r="L32" s="36">
        <v>0</v>
      </c>
      <c r="M32" s="202">
        <v>0</v>
      </c>
      <c r="N32" s="234">
        <v>0</v>
      </c>
      <c r="O32" s="36">
        <v>0</v>
      </c>
      <c r="P32" s="202">
        <v>0</v>
      </c>
      <c r="Q32" s="234">
        <v>0</v>
      </c>
      <c r="R32" s="36">
        <v>0</v>
      </c>
      <c r="S32" s="202">
        <v>0</v>
      </c>
      <c r="T32" s="234">
        <v>0</v>
      </c>
      <c r="U32" s="36">
        <v>0</v>
      </c>
      <c r="V32" s="202">
        <v>0</v>
      </c>
      <c r="W32" s="234">
        <v>0</v>
      </c>
      <c r="X32" s="36">
        <v>0</v>
      </c>
      <c r="Y32" s="202">
        <v>0</v>
      </c>
      <c r="Z32" s="234">
        <v>0</v>
      </c>
      <c r="AA32" s="36">
        <v>0</v>
      </c>
      <c r="AB32" s="202">
        <v>0</v>
      </c>
      <c r="AC32" s="234">
        <v>0</v>
      </c>
      <c r="AD32" s="36">
        <v>0</v>
      </c>
      <c r="AE32" s="202">
        <v>0</v>
      </c>
      <c r="AF32" s="234">
        <v>0</v>
      </c>
      <c r="AG32" s="36">
        <v>0</v>
      </c>
      <c r="AH32" s="202">
        <v>0</v>
      </c>
      <c r="AI32" s="234">
        <v>0</v>
      </c>
      <c r="AJ32" s="36">
        <v>0</v>
      </c>
      <c r="AK32" s="202">
        <v>0</v>
      </c>
      <c r="AL32" s="234">
        <v>0</v>
      </c>
      <c r="AM32" s="36">
        <v>0</v>
      </c>
      <c r="AN32" s="202">
        <v>0</v>
      </c>
      <c r="AO32" s="234">
        <v>0</v>
      </c>
      <c r="AP32" s="36">
        <v>0</v>
      </c>
      <c r="AQ32" s="202">
        <v>0</v>
      </c>
      <c r="AR32" s="196"/>
      <c r="AS32" s="34"/>
      <c r="AT32" s="35"/>
      <c r="AU32" s="76"/>
      <c r="AV32" s="76"/>
      <c r="AW32" s="76"/>
    </row>
    <row r="33" spans="1:51" s="37" customFormat="1" ht="17.25" customHeight="1" x14ac:dyDescent="0.2">
      <c r="A33" s="291"/>
      <c r="B33" s="294"/>
      <c r="C33" s="281"/>
      <c r="D33" s="60" t="s">
        <v>31</v>
      </c>
      <c r="E33" s="10">
        <v>0</v>
      </c>
      <c r="F33" s="63">
        <f>SUM(I33+L33+O33+R33+U33+X33+AA33+AD33+AG33+AJ33+AM33+AP33)</f>
        <v>0</v>
      </c>
      <c r="G33" s="146">
        <v>0</v>
      </c>
      <c r="H33" s="235">
        <v>0</v>
      </c>
      <c r="I33" s="10">
        <v>0</v>
      </c>
      <c r="J33" s="203">
        <v>0</v>
      </c>
      <c r="K33" s="235">
        <v>0</v>
      </c>
      <c r="L33" s="10">
        <v>0</v>
      </c>
      <c r="M33" s="203">
        <v>0</v>
      </c>
      <c r="N33" s="235">
        <v>0</v>
      </c>
      <c r="O33" s="10">
        <v>0</v>
      </c>
      <c r="P33" s="203">
        <v>0</v>
      </c>
      <c r="Q33" s="235">
        <v>0</v>
      </c>
      <c r="R33" s="10">
        <v>0</v>
      </c>
      <c r="S33" s="203">
        <v>0</v>
      </c>
      <c r="T33" s="235">
        <v>0</v>
      </c>
      <c r="U33" s="10">
        <v>0</v>
      </c>
      <c r="V33" s="203">
        <v>0</v>
      </c>
      <c r="W33" s="235">
        <v>0</v>
      </c>
      <c r="X33" s="10">
        <v>0</v>
      </c>
      <c r="Y33" s="203">
        <v>0</v>
      </c>
      <c r="Z33" s="235">
        <v>0</v>
      </c>
      <c r="AA33" s="10">
        <v>0</v>
      </c>
      <c r="AB33" s="203">
        <v>0</v>
      </c>
      <c r="AC33" s="235">
        <v>0</v>
      </c>
      <c r="AD33" s="10">
        <v>0</v>
      </c>
      <c r="AE33" s="203">
        <v>0</v>
      </c>
      <c r="AF33" s="235">
        <v>0</v>
      </c>
      <c r="AG33" s="10">
        <v>0</v>
      </c>
      <c r="AH33" s="203">
        <v>0</v>
      </c>
      <c r="AI33" s="235">
        <v>0</v>
      </c>
      <c r="AJ33" s="10">
        <v>0</v>
      </c>
      <c r="AK33" s="203">
        <v>0</v>
      </c>
      <c r="AL33" s="235">
        <v>0</v>
      </c>
      <c r="AM33" s="10">
        <v>0</v>
      </c>
      <c r="AN33" s="203">
        <v>0</v>
      </c>
      <c r="AO33" s="235">
        <v>0</v>
      </c>
      <c r="AP33" s="10">
        <v>0</v>
      </c>
      <c r="AQ33" s="203">
        <v>0</v>
      </c>
      <c r="AR33" s="199"/>
      <c r="AS33" s="34"/>
      <c r="AT33" s="35"/>
      <c r="AU33" s="76"/>
      <c r="AV33" s="76"/>
      <c r="AW33" s="76"/>
    </row>
    <row r="34" spans="1:51" s="37" customFormat="1" ht="15" customHeight="1" x14ac:dyDescent="0.2">
      <c r="A34" s="291"/>
      <c r="B34" s="294"/>
      <c r="C34" s="281"/>
      <c r="D34" s="60" t="s">
        <v>32</v>
      </c>
      <c r="E34" s="10">
        <v>0</v>
      </c>
      <c r="F34" s="63">
        <f>SUM(I34+L34+O34+R34+U34+X34+AA34+AD34+AG34+AJ34+AM34+AP34)</f>
        <v>0</v>
      </c>
      <c r="G34" s="146">
        <v>0</v>
      </c>
      <c r="H34" s="235">
        <v>0</v>
      </c>
      <c r="I34" s="10">
        <v>0</v>
      </c>
      <c r="J34" s="203">
        <v>0</v>
      </c>
      <c r="K34" s="235">
        <v>0</v>
      </c>
      <c r="L34" s="10">
        <v>0</v>
      </c>
      <c r="M34" s="203">
        <v>0</v>
      </c>
      <c r="N34" s="235">
        <v>0</v>
      </c>
      <c r="O34" s="10">
        <v>0</v>
      </c>
      <c r="P34" s="203">
        <v>0</v>
      </c>
      <c r="Q34" s="235">
        <v>0</v>
      </c>
      <c r="R34" s="10">
        <v>0</v>
      </c>
      <c r="S34" s="203">
        <v>0</v>
      </c>
      <c r="T34" s="235">
        <v>0</v>
      </c>
      <c r="U34" s="10">
        <v>0</v>
      </c>
      <c r="V34" s="203">
        <v>0</v>
      </c>
      <c r="W34" s="235">
        <v>0</v>
      </c>
      <c r="X34" s="10">
        <v>0</v>
      </c>
      <c r="Y34" s="203">
        <v>0</v>
      </c>
      <c r="Z34" s="235">
        <v>0</v>
      </c>
      <c r="AA34" s="10">
        <v>0</v>
      </c>
      <c r="AB34" s="203">
        <v>0</v>
      </c>
      <c r="AC34" s="235">
        <v>0</v>
      </c>
      <c r="AD34" s="10">
        <v>0</v>
      </c>
      <c r="AE34" s="203">
        <v>0</v>
      </c>
      <c r="AF34" s="235">
        <v>0</v>
      </c>
      <c r="AG34" s="10">
        <v>0</v>
      </c>
      <c r="AH34" s="203">
        <v>0</v>
      </c>
      <c r="AI34" s="235">
        <v>0</v>
      </c>
      <c r="AJ34" s="10">
        <v>0</v>
      </c>
      <c r="AK34" s="203">
        <v>0</v>
      </c>
      <c r="AL34" s="235">
        <v>0</v>
      </c>
      <c r="AM34" s="10">
        <v>0</v>
      </c>
      <c r="AN34" s="203">
        <v>0</v>
      </c>
      <c r="AO34" s="235">
        <v>0</v>
      </c>
      <c r="AP34" s="10">
        <v>0</v>
      </c>
      <c r="AQ34" s="203">
        <v>0</v>
      </c>
      <c r="AR34" s="199"/>
      <c r="AS34" s="34"/>
      <c r="AT34" s="35"/>
      <c r="AU34" s="76"/>
      <c r="AV34" s="76"/>
      <c r="AW34" s="76"/>
    </row>
    <row r="35" spans="1:51" s="37" customFormat="1" ht="19.5" customHeight="1" x14ac:dyDescent="0.2">
      <c r="A35" s="291"/>
      <c r="B35" s="294"/>
      <c r="C35" s="281"/>
      <c r="D35" s="60" t="s">
        <v>33</v>
      </c>
      <c r="E35" s="10">
        <v>0</v>
      </c>
      <c r="F35" s="63">
        <f t="shared" si="0"/>
        <v>0</v>
      </c>
      <c r="G35" s="146">
        <v>0</v>
      </c>
      <c r="H35" s="235">
        <v>0</v>
      </c>
      <c r="I35" s="10">
        <v>0</v>
      </c>
      <c r="J35" s="203">
        <v>0</v>
      </c>
      <c r="K35" s="235">
        <v>0</v>
      </c>
      <c r="L35" s="10">
        <v>0</v>
      </c>
      <c r="M35" s="203">
        <v>0</v>
      </c>
      <c r="N35" s="235">
        <v>0</v>
      </c>
      <c r="O35" s="10">
        <v>0</v>
      </c>
      <c r="P35" s="203">
        <v>0</v>
      </c>
      <c r="Q35" s="235">
        <v>0</v>
      </c>
      <c r="R35" s="10">
        <v>0</v>
      </c>
      <c r="S35" s="203">
        <v>0</v>
      </c>
      <c r="T35" s="235">
        <v>0</v>
      </c>
      <c r="U35" s="10">
        <v>0</v>
      </c>
      <c r="V35" s="203">
        <v>0</v>
      </c>
      <c r="W35" s="235">
        <v>0</v>
      </c>
      <c r="X35" s="10">
        <v>0</v>
      </c>
      <c r="Y35" s="203">
        <v>0</v>
      </c>
      <c r="Z35" s="235">
        <v>0</v>
      </c>
      <c r="AA35" s="10">
        <v>0</v>
      </c>
      <c r="AB35" s="203">
        <v>0</v>
      </c>
      <c r="AC35" s="235">
        <v>0</v>
      </c>
      <c r="AD35" s="10">
        <v>0</v>
      </c>
      <c r="AE35" s="203">
        <v>0</v>
      </c>
      <c r="AF35" s="235">
        <v>0</v>
      </c>
      <c r="AG35" s="10">
        <v>0</v>
      </c>
      <c r="AH35" s="203">
        <v>0</v>
      </c>
      <c r="AI35" s="235">
        <v>0</v>
      </c>
      <c r="AJ35" s="10">
        <v>0</v>
      </c>
      <c r="AK35" s="203">
        <v>0</v>
      </c>
      <c r="AL35" s="235">
        <v>0</v>
      </c>
      <c r="AM35" s="10">
        <v>0</v>
      </c>
      <c r="AN35" s="203">
        <v>0</v>
      </c>
      <c r="AO35" s="235">
        <v>0</v>
      </c>
      <c r="AP35" s="10">
        <v>0</v>
      </c>
      <c r="AQ35" s="203">
        <v>0</v>
      </c>
      <c r="AR35" s="199"/>
      <c r="AS35" s="34"/>
      <c r="AT35" s="35"/>
      <c r="AU35" s="76"/>
      <c r="AV35" s="76"/>
      <c r="AW35" s="76"/>
    </row>
    <row r="36" spans="1:51" s="37" customFormat="1" ht="74.25" customHeight="1" thickBot="1" x14ac:dyDescent="0.3">
      <c r="A36" s="292"/>
      <c r="B36" s="295"/>
      <c r="C36" s="282"/>
      <c r="D36" s="61" t="s">
        <v>37</v>
      </c>
      <c r="E36" s="33">
        <f>E32+E33+E34+E35</f>
        <v>0</v>
      </c>
      <c r="F36" s="55">
        <f>SUM(I36+L36+O36+R36+U36+X36+AA36+AD36+AG36+AJ36+AM36+AP36)</f>
        <v>0</v>
      </c>
      <c r="G36" s="169">
        <v>0</v>
      </c>
      <c r="H36" s="236">
        <f>+H32+H33+H34+H35</f>
        <v>0</v>
      </c>
      <c r="I36" s="33">
        <f t="shared" ref="I36:K36" si="40">+I32+I33+I34+I35</f>
        <v>0</v>
      </c>
      <c r="J36" s="250">
        <f t="shared" si="40"/>
        <v>0</v>
      </c>
      <c r="K36" s="236">
        <f t="shared" si="40"/>
        <v>0</v>
      </c>
      <c r="L36" s="33">
        <f t="shared" ref="L36:AQ36" si="41">+L32+L33+L34+L35</f>
        <v>0</v>
      </c>
      <c r="M36" s="250">
        <f t="shared" si="41"/>
        <v>0</v>
      </c>
      <c r="N36" s="236">
        <f t="shared" si="41"/>
        <v>0</v>
      </c>
      <c r="O36" s="33">
        <f t="shared" si="41"/>
        <v>0</v>
      </c>
      <c r="P36" s="250">
        <f t="shared" si="41"/>
        <v>0</v>
      </c>
      <c r="Q36" s="236">
        <f t="shared" si="41"/>
        <v>0</v>
      </c>
      <c r="R36" s="33">
        <f t="shared" si="41"/>
        <v>0</v>
      </c>
      <c r="S36" s="250">
        <f t="shared" si="41"/>
        <v>0</v>
      </c>
      <c r="T36" s="236">
        <f t="shared" si="41"/>
        <v>0</v>
      </c>
      <c r="U36" s="33">
        <f t="shared" si="41"/>
        <v>0</v>
      </c>
      <c r="V36" s="250">
        <f t="shared" si="41"/>
        <v>0</v>
      </c>
      <c r="W36" s="236">
        <f t="shared" si="41"/>
        <v>0</v>
      </c>
      <c r="X36" s="33">
        <f t="shared" si="41"/>
        <v>0</v>
      </c>
      <c r="Y36" s="250">
        <f t="shared" si="41"/>
        <v>0</v>
      </c>
      <c r="Z36" s="236">
        <f t="shared" si="41"/>
        <v>0</v>
      </c>
      <c r="AA36" s="33">
        <f t="shared" si="41"/>
        <v>0</v>
      </c>
      <c r="AB36" s="250">
        <f t="shared" si="41"/>
        <v>0</v>
      </c>
      <c r="AC36" s="236">
        <f t="shared" si="41"/>
        <v>0</v>
      </c>
      <c r="AD36" s="33">
        <f t="shared" si="41"/>
        <v>0</v>
      </c>
      <c r="AE36" s="250">
        <f t="shared" si="41"/>
        <v>0</v>
      </c>
      <c r="AF36" s="236">
        <f t="shared" si="41"/>
        <v>0</v>
      </c>
      <c r="AG36" s="33">
        <f t="shared" si="41"/>
        <v>0</v>
      </c>
      <c r="AH36" s="250">
        <f t="shared" si="41"/>
        <v>0</v>
      </c>
      <c r="AI36" s="236">
        <f t="shared" si="41"/>
        <v>0</v>
      </c>
      <c r="AJ36" s="33">
        <f t="shared" si="41"/>
        <v>0</v>
      </c>
      <c r="AK36" s="250">
        <f t="shared" si="41"/>
        <v>0</v>
      </c>
      <c r="AL36" s="236">
        <f t="shared" si="41"/>
        <v>0</v>
      </c>
      <c r="AM36" s="33">
        <f t="shared" si="41"/>
        <v>0</v>
      </c>
      <c r="AN36" s="250">
        <f t="shared" si="41"/>
        <v>0</v>
      </c>
      <c r="AO36" s="236">
        <f t="shared" si="41"/>
        <v>0</v>
      </c>
      <c r="AP36" s="33">
        <f t="shared" si="41"/>
        <v>0</v>
      </c>
      <c r="AQ36" s="250">
        <f t="shared" si="41"/>
        <v>0</v>
      </c>
      <c r="AR36" s="201"/>
      <c r="AS36" s="34"/>
      <c r="AT36" s="34"/>
      <c r="AU36" s="76"/>
      <c r="AV36" s="76"/>
      <c r="AW36" s="76"/>
    </row>
    <row r="37" spans="1:51" s="37" customFormat="1" ht="15" customHeight="1" x14ac:dyDescent="0.25">
      <c r="A37" s="283" t="s">
        <v>50</v>
      </c>
      <c r="B37" s="286" t="s">
        <v>63</v>
      </c>
      <c r="C37" s="287" t="s">
        <v>55</v>
      </c>
      <c r="D37" s="62" t="s">
        <v>30</v>
      </c>
      <c r="E37" s="63">
        <f t="shared" ref="E37" si="42">H37+K37+N37+Q37+T37+W37+Z37+AC37+AF37+AI37+AL37+AO37</f>
        <v>0</v>
      </c>
      <c r="F37" s="63">
        <f t="shared" si="0"/>
        <v>0</v>
      </c>
      <c r="G37" s="150">
        <v>0</v>
      </c>
      <c r="H37" s="234">
        <v>0</v>
      </c>
      <c r="I37" s="36">
        <v>0</v>
      </c>
      <c r="J37" s="202">
        <v>0</v>
      </c>
      <c r="K37" s="234">
        <v>0</v>
      </c>
      <c r="L37" s="36">
        <v>0</v>
      </c>
      <c r="M37" s="202">
        <v>0</v>
      </c>
      <c r="N37" s="234">
        <v>0</v>
      </c>
      <c r="O37" s="36">
        <v>0</v>
      </c>
      <c r="P37" s="202">
        <v>0</v>
      </c>
      <c r="Q37" s="234">
        <v>0</v>
      </c>
      <c r="R37" s="36">
        <v>0</v>
      </c>
      <c r="S37" s="202">
        <v>0</v>
      </c>
      <c r="T37" s="234">
        <v>0</v>
      </c>
      <c r="U37" s="36">
        <v>0</v>
      </c>
      <c r="V37" s="202">
        <v>0</v>
      </c>
      <c r="W37" s="234">
        <v>0</v>
      </c>
      <c r="X37" s="36">
        <v>0</v>
      </c>
      <c r="Y37" s="202">
        <v>0</v>
      </c>
      <c r="Z37" s="234">
        <v>0</v>
      </c>
      <c r="AA37" s="36">
        <v>0</v>
      </c>
      <c r="AB37" s="202">
        <v>0</v>
      </c>
      <c r="AC37" s="234">
        <v>0</v>
      </c>
      <c r="AD37" s="36">
        <v>0</v>
      </c>
      <c r="AE37" s="202">
        <v>0</v>
      </c>
      <c r="AF37" s="234">
        <v>0</v>
      </c>
      <c r="AG37" s="36">
        <v>0</v>
      </c>
      <c r="AH37" s="202">
        <v>0</v>
      </c>
      <c r="AI37" s="234">
        <v>0</v>
      </c>
      <c r="AJ37" s="36">
        <v>0</v>
      </c>
      <c r="AK37" s="202">
        <v>0</v>
      </c>
      <c r="AL37" s="234">
        <v>0</v>
      </c>
      <c r="AM37" s="36">
        <v>0</v>
      </c>
      <c r="AN37" s="202">
        <v>0</v>
      </c>
      <c r="AO37" s="234">
        <v>0</v>
      </c>
      <c r="AP37" s="36">
        <v>0</v>
      </c>
      <c r="AQ37" s="202">
        <v>0</v>
      </c>
      <c r="AR37" s="204"/>
      <c r="AS37" s="30"/>
      <c r="AT37" s="31"/>
      <c r="AU37" s="76"/>
      <c r="AV37" s="76"/>
      <c r="AW37" s="76"/>
    </row>
    <row r="38" spans="1:51" s="37" customFormat="1" ht="15" customHeight="1" x14ac:dyDescent="0.25">
      <c r="A38" s="284"/>
      <c r="B38" s="281"/>
      <c r="C38" s="288"/>
      <c r="D38" s="49" t="s">
        <v>39</v>
      </c>
      <c r="E38" s="63">
        <v>2031232.51</v>
      </c>
      <c r="F38" s="63">
        <f>SUM(I38+L38+O38+R38+U38+X38+AA38+AD38+AG38+AJ38+AM38+AP38)</f>
        <v>1264594.76</v>
      </c>
      <c r="G38" s="151">
        <f>F38/E38</f>
        <v>0.62257508865885569</v>
      </c>
      <c r="H38" s="238">
        <v>0</v>
      </c>
      <c r="I38" s="69">
        <v>0</v>
      </c>
      <c r="J38" s="217">
        <v>0</v>
      </c>
      <c r="K38" s="238">
        <v>325606.51</v>
      </c>
      <c r="L38" s="69">
        <v>325606.51</v>
      </c>
      <c r="M38" s="217">
        <f>L38/K38</f>
        <v>1</v>
      </c>
      <c r="N38" s="238">
        <v>3412.17</v>
      </c>
      <c r="O38" s="69">
        <v>3412.17</v>
      </c>
      <c r="P38" s="217">
        <f>O38/N38</f>
        <v>1</v>
      </c>
      <c r="Q38" s="238">
        <v>194256.23</v>
      </c>
      <c r="R38" s="69">
        <v>194256.23</v>
      </c>
      <c r="S38" s="217">
        <f>R38/Q38</f>
        <v>1</v>
      </c>
      <c r="T38" s="238">
        <v>385828.81</v>
      </c>
      <c r="U38" s="69">
        <v>385828.81</v>
      </c>
      <c r="V38" s="217">
        <f>U38/T38</f>
        <v>1</v>
      </c>
      <c r="W38" s="238">
        <v>355491.04</v>
      </c>
      <c r="X38" s="69">
        <v>355491.04</v>
      </c>
      <c r="Y38" s="217">
        <f>X38/W38</f>
        <v>1</v>
      </c>
      <c r="Z38" s="238">
        <v>540779.91</v>
      </c>
      <c r="AA38" s="69">
        <v>0</v>
      </c>
      <c r="AB38" s="217">
        <v>0</v>
      </c>
      <c r="AC38" s="238">
        <v>0</v>
      </c>
      <c r="AD38" s="69">
        <v>0</v>
      </c>
      <c r="AE38" s="217">
        <v>0</v>
      </c>
      <c r="AF38" s="238">
        <v>0</v>
      </c>
      <c r="AG38" s="69">
        <v>0</v>
      </c>
      <c r="AH38" s="217">
        <v>0</v>
      </c>
      <c r="AI38" s="238">
        <v>225857.84</v>
      </c>
      <c r="AJ38" s="69">
        <v>0</v>
      </c>
      <c r="AK38" s="217">
        <v>0</v>
      </c>
      <c r="AL38" s="238">
        <v>0</v>
      </c>
      <c r="AM38" s="69">
        <v>0</v>
      </c>
      <c r="AN38" s="217">
        <v>0</v>
      </c>
      <c r="AO38" s="238">
        <v>0</v>
      </c>
      <c r="AP38" s="69">
        <v>0</v>
      </c>
      <c r="AQ38" s="217">
        <v>0</v>
      </c>
      <c r="AR38" s="199"/>
      <c r="AS38" s="30"/>
      <c r="AT38" s="31"/>
      <c r="AU38" s="76"/>
      <c r="AV38" s="259"/>
      <c r="AW38" s="260"/>
      <c r="AX38" s="260"/>
      <c r="AY38" s="260"/>
    </row>
    <row r="39" spans="1:51" s="37" customFormat="1" ht="15" customHeight="1" x14ac:dyDescent="0.25">
      <c r="A39" s="284"/>
      <c r="B39" s="281"/>
      <c r="C39" s="288"/>
      <c r="D39" s="49" t="s">
        <v>40</v>
      </c>
      <c r="E39" s="63">
        <v>128380.5</v>
      </c>
      <c r="F39" s="63">
        <f>O39+R39+U39+X39+AA39+AD39+AG39+AJ39+AM39+AP39</f>
        <v>70676.53</v>
      </c>
      <c r="G39" s="151">
        <f>F39/E39</f>
        <v>0.55052387239495093</v>
      </c>
      <c r="H39" s="238">
        <v>0</v>
      </c>
      <c r="I39" s="69">
        <v>0</v>
      </c>
      <c r="J39" s="217">
        <v>0</v>
      </c>
      <c r="K39" s="238">
        <v>0</v>
      </c>
      <c r="L39" s="69">
        <v>0</v>
      </c>
      <c r="M39" s="217">
        <v>0</v>
      </c>
      <c r="N39" s="238">
        <v>256.83</v>
      </c>
      <c r="O39" s="69">
        <v>256.83</v>
      </c>
      <c r="P39" s="217">
        <f>O39/N39</f>
        <v>1</v>
      </c>
      <c r="Q39" s="238">
        <v>14621.43</v>
      </c>
      <c r="R39" s="69">
        <v>14621.43</v>
      </c>
      <c r="S39" s="217">
        <f>R39/Q39</f>
        <v>1</v>
      </c>
      <c r="T39" s="238">
        <v>35217.15</v>
      </c>
      <c r="U39" s="69">
        <v>35217.15</v>
      </c>
      <c r="V39" s="217">
        <f>U39/T39</f>
        <v>1</v>
      </c>
      <c r="W39" s="238">
        <v>20581.12</v>
      </c>
      <c r="X39" s="69">
        <v>20581.12</v>
      </c>
      <c r="Y39" s="217">
        <v>0</v>
      </c>
      <c r="Z39" s="238">
        <v>17102.330000000002</v>
      </c>
      <c r="AA39" s="69">
        <v>0</v>
      </c>
      <c r="AB39" s="217">
        <v>0</v>
      </c>
      <c r="AC39" s="238">
        <v>0</v>
      </c>
      <c r="AD39" s="69">
        <v>0</v>
      </c>
      <c r="AE39" s="217">
        <v>0</v>
      </c>
      <c r="AF39" s="238">
        <v>0</v>
      </c>
      <c r="AG39" s="69">
        <v>0</v>
      </c>
      <c r="AH39" s="217">
        <v>0</v>
      </c>
      <c r="AI39" s="238">
        <v>40601.64</v>
      </c>
      <c r="AJ39" s="69">
        <v>0</v>
      </c>
      <c r="AK39" s="217">
        <v>0</v>
      </c>
      <c r="AL39" s="238">
        <v>0</v>
      </c>
      <c r="AM39" s="69">
        <v>0</v>
      </c>
      <c r="AN39" s="217">
        <v>0</v>
      </c>
      <c r="AO39" s="238">
        <v>0</v>
      </c>
      <c r="AP39" s="69">
        <v>0</v>
      </c>
      <c r="AQ39" s="217">
        <v>0</v>
      </c>
      <c r="AR39" s="199"/>
      <c r="AS39" s="30"/>
      <c r="AT39" s="31"/>
      <c r="AU39" s="76"/>
      <c r="AV39" s="259"/>
      <c r="AW39" s="260"/>
      <c r="AX39" s="260"/>
      <c r="AY39" s="260"/>
    </row>
    <row r="40" spans="1:51" s="37" customFormat="1" ht="15" customHeight="1" x14ac:dyDescent="0.25">
      <c r="A40" s="284"/>
      <c r="B40" s="281"/>
      <c r="C40" s="288"/>
      <c r="D40" s="49" t="s">
        <v>33</v>
      </c>
      <c r="E40" s="63">
        <f>H40+K40+N40+Q40+T40+W40+Z40+AC40+AF40+AI40+AL40+AO40</f>
        <v>0</v>
      </c>
      <c r="F40" s="63">
        <f t="shared" si="0"/>
        <v>0</v>
      </c>
      <c r="G40" s="151">
        <v>0</v>
      </c>
      <c r="H40" s="238">
        <v>0</v>
      </c>
      <c r="I40" s="69">
        <v>0</v>
      </c>
      <c r="J40" s="217">
        <v>0</v>
      </c>
      <c r="K40" s="238">
        <v>0</v>
      </c>
      <c r="L40" s="69">
        <v>0</v>
      </c>
      <c r="M40" s="217">
        <v>0</v>
      </c>
      <c r="N40" s="238">
        <v>0</v>
      </c>
      <c r="O40" s="69">
        <v>0</v>
      </c>
      <c r="P40" s="217">
        <v>0</v>
      </c>
      <c r="Q40" s="238">
        <v>0</v>
      </c>
      <c r="R40" s="69">
        <v>0</v>
      </c>
      <c r="S40" s="217">
        <v>0</v>
      </c>
      <c r="T40" s="238">
        <v>0</v>
      </c>
      <c r="U40" s="69">
        <v>0</v>
      </c>
      <c r="V40" s="217">
        <v>0</v>
      </c>
      <c r="W40" s="238">
        <v>0</v>
      </c>
      <c r="X40" s="69">
        <v>0</v>
      </c>
      <c r="Y40" s="217">
        <v>0</v>
      </c>
      <c r="Z40" s="238">
        <v>0</v>
      </c>
      <c r="AA40" s="69">
        <v>0</v>
      </c>
      <c r="AB40" s="217">
        <v>0</v>
      </c>
      <c r="AC40" s="238">
        <v>0</v>
      </c>
      <c r="AD40" s="69">
        <v>0</v>
      </c>
      <c r="AE40" s="217">
        <v>0</v>
      </c>
      <c r="AF40" s="238">
        <v>0</v>
      </c>
      <c r="AG40" s="69">
        <v>0</v>
      </c>
      <c r="AH40" s="217">
        <v>0</v>
      </c>
      <c r="AI40" s="238">
        <v>0</v>
      </c>
      <c r="AJ40" s="69">
        <v>0</v>
      </c>
      <c r="AK40" s="217">
        <v>0</v>
      </c>
      <c r="AL40" s="238">
        <v>0</v>
      </c>
      <c r="AM40" s="69">
        <v>0</v>
      </c>
      <c r="AN40" s="217">
        <v>0</v>
      </c>
      <c r="AO40" s="238">
        <v>0</v>
      </c>
      <c r="AP40" s="69">
        <v>0</v>
      </c>
      <c r="AQ40" s="217">
        <v>0</v>
      </c>
      <c r="AR40" s="199"/>
      <c r="AS40" s="30"/>
      <c r="AT40" s="31"/>
      <c r="AU40" s="76"/>
      <c r="AV40" s="103"/>
      <c r="AW40" s="103"/>
      <c r="AX40" s="9"/>
      <c r="AY40" s="9"/>
    </row>
    <row r="41" spans="1:51" s="37" customFormat="1" ht="15" customHeight="1" x14ac:dyDescent="0.25">
      <c r="A41" s="284"/>
      <c r="B41" s="281"/>
      <c r="C41" s="288"/>
      <c r="D41" s="49" t="s">
        <v>37</v>
      </c>
      <c r="E41" s="54">
        <f>SUM(E37:E40)</f>
        <v>2159613.0099999998</v>
      </c>
      <c r="F41" s="168">
        <f>SUM(I41+L41+O41+R41+U41+X41+AA41+AD41+AG41+AJ41+AM41+AP41)</f>
        <v>1335271.29</v>
      </c>
      <c r="G41" s="152">
        <f>F41/E41</f>
        <v>0.61829192721894199</v>
      </c>
      <c r="H41" s="239">
        <v>0</v>
      </c>
      <c r="I41" s="54">
        <v>0</v>
      </c>
      <c r="J41" s="251">
        <v>0</v>
      </c>
      <c r="K41" s="239">
        <f>K38</f>
        <v>325606.51</v>
      </c>
      <c r="L41" s="239">
        <f>L38</f>
        <v>325606.51</v>
      </c>
      <c r="M41" s="251">
        <f>L41/K41</f>
        <v>1</v>
      </c>
      <c r="N41" s="239">
        <f>N38+N39</f>
        <v>3669</v>
      </c>
      <c r="O41" s="54">
        <f>O38+O39</f>
        <v>3669</v>
      </c>
      <c r="P41" s="251">
        <f>O41/N41</f>
        <v>1</v>
      </c>
      <c r="Q41" s="239">
        <f>Q39+Q38</f>
        <v>208877.66</v>
      </c>
      <c r="R41" s="54">
        <f>R39+R38</f>
        <v>208877.66</v>
      </c>
      <c r="S41" s="251">
        <f>R41/Q41</f>
        <v>1</v>
      </c>
      <c r="T41" s="239">
        <f>T38+T39</f>
        <v>421045.96</v>
      </c>
      <c r="U41" s="54">
        <f>U38+U39</f>
        <v>421045.96</v>
      </c>
      <c r="V41" s="251">
        <f>U41/T41</f>
        <v>1</v>
      </c>
      <c r="W41" s="239">
        <f>W39+W38</f>
        <v>376072.16</v>
      </c>
      <c r="X41" s="54">
        <f>X38+X39</f>
        <v>376072.16</v>
      </c>
      <c r="Y41" s="251">
        <f>X41/W41</f>
        <v>1</v>
      </c>
      <c r="Z41" s="239">
        <f>Z39+Z38</f>
        <v>557882.24</v>
      </c>
      <c r="AA41" s="54">
        <v>0</v>
      </c>
      <c r="AB41" s="251">
        <v>0</v>
      </c>
      <c r="AC41" s="239">
        <v>0</v>
      </c>
      <c r="AD41" s="54">
        <v>0</v>
      </c>
      <c r="AE41" s="251">
        <v>0</v>
      </c>
      <c r="AF41" s="239">
        <v>0</v>
      </c>
      <c r="AG41" s="54">
        <v>0</v>
      </c>
      <c r="AH41" s="251">
        <v>0</v>
      </c>
      <c r="AI41" s="239">
        <f>AI38+AI39</f>
        <v>266459.48</v>
      </c>
      <c r="AJ41" s="54">
        <v>0</v>
      </c>
      <c r="AK41" s="251">
        <v>0</v>
      </c>
      <c r="AL41" s="239">
        <v>0</v>
      </c>
      <c r="AM41" s="54">
        <v>0</v>
      </c>
      <c r="AN41" s="251">
        <v>0</v>
      </c>
      <c r="AO41" s="239">
        <v>0</v>
      </c>
      <c r="AP41" s="54">
        <v>0</v>
      </c>
      <c r="AQ41" s="251">
        <v>0</v>
      </c>
      <c r="AR41" s="205"/>
      <c r="AS41" s="34"/>
      <c r="AT41" s="35"/>
      <c r="AU41" s="76"/>
      <c r="AV41" s="103"/>
      <c r="AW41" s="103"/>
      <c r="AX41" s="9"/>
      <c r="AY41" s="9"/>
    </row>
    <row r="42" spans="1:51" s="37" customFormat="1" ht="22.5" customHeight="1" thickBot="1" x14ac:dyDescent="0.3">
      <c r="A42" s="285"/>
      <c r="B42" s="282"/>
      <c r="C42" s="289"/>
      <c r="D42" s="53" t="s">
        <v>41</v>
      </c>
      <c r="E42" s="55">
        <f>E26+E41+E36+E31</f>
        <v>2274916.21</v>
      </c>
      <c r="F42" s="55">
        <f>F36+F31+F26+F41</f>
        <v>1335388.3800000001</v>
      </c>
      <c r="G42" s="153">
        <f>F42/E42</f>
        <v>0.5870055231616641</v>
      </c>
      <c r="H42" s="240">
        <f>H26+H41</f>
        <v>0</v>
      </c>
      <c r="I42" s="55">
        <f>I41+I36+I26</f>
        <v>0</v>
      </c>
      <c r="J42" s="232">
        <v>0</v>
      </c>
      <c r="K42" s="240">
        <f t="shared" ref="K42" si="43">K26+K41</f>
        <v>325606.51</v>
      </c>
      <c r="L42" s="55">
        <f t="shared" ref="L42" si="44">L41+L36+L26</f>
        <v>325606.51</v>
      </c>
      <c r="M42" s="251">
        <f>L42/K42</f>
        <v>1</v>
      </c>
      <c r="N42" s="240">
        <f>N26+N41</f>
        <v>3766</v>
      </c>
      <c r="O42" s="55">
        <f>O41+O36+O26</f>
        <v>3760.51</v>
      </c>
      <c r="P42" s="232">
        <f>O42/N42</f>
        <v>0.99854221986192249</v>
      </c>
      <c r="Q42" s="240">
        <f t="shared" ref="Q42" si="45">Q26+Q41</f>
        <v>208883.66</v>
      </c>
      <c r="R42" s="55">
        <f t="shared" ref="R42" si="46">R41+R36+R26</f>
        <v>208883.66</v>
      </c>
      <c r="S42" s="232">
        <f>R42/Q42</f>
        <v>1</v>
      </c>
      <c r="T42" s="240">
        <f t="shared" ref="T42" si="47">T26+T41</f>
        <v>421045.96</v>
      </c>
      <c r="U42" s="55">
        <f t="shared" ref="U42" si="48">U41+U36+U26</f>
        <v>421045.96</v>
      </c>
      <c r="V42" s="232">
        <f>U42/T42</f>
        <v>1</v>
      </c>
      <c r="W42" s="240">
        <f t="shared" ref="W42" si="49">W26+W41</f>
        <v>376091.74</v>
      </c>
      <c r="X42" s="55">
        <f t="shared" ref="X42" si="50">X41+X36+X26</f>
        <v>376091.74</v>
      </c>
      <c r="Y42" s="232">
        <f>X42/W42</f>
        <v>1</v>
      </c>
      <c r="Z42" s="240">
        <f t="shared" ref="Z42" si="51">Z26+Z41</f>
        <v>557882.24</v>
      </c>
      <c r="AA42" s="55">
        <f t="shared" ref="AA42" si="52">AA41+AA36+AA26</f>
        <v>0</v>
      </c>
      <c r="AB42" s="232">
        <v>0</v>
      </c>
      <c r="AC42" s="240">
        <f t="shared" ref="AC42" si="53">AC26+AC41</f>
        <v>0</v>
      </c>
      <c r="AD42" s="55">
        <f t="shared" ref="AD42" si="54">AD41+AD36+AD26</f>
        <v>0</v>
      </c>
      <c r="AE42" s="232">
        <v>0</v>
      </c>
      <c r="AF42" s="240">
        <f t="shared" ref="AF42" si="55">AF26+AF41</f>
        <v>7300</v>
      </c>
      <c r="AG42" s="55">
        <f t="shared" ref="AG42" si="56">AG41+AG36+AG26</f>
        <v>0</v>
      </c>
      <c r="AH42" s="232">
        <v>0</v>
      </c>
      <c r="AI42" s="240">
        <f>AI26+AI41+AI31</f>
        <v>374340.1</v>
      </c>
      <c r="AJ42" s="55">
        <f t="shared" ref="AJ42" si="57">AJ41+AJ36+AJ26</f>
        <v>0</v>
      </c>
      <c r="AK42" s="232">
        <v>0</v>
      </c>
      <c r="AL42" s="240">
        <f t="shared" ref="AL42" si="58">AL26+AL41</f>
        <v>0</v>
      </c>
      <c r="AM42" s="55">
        <f t="shared" ref="AM42" si="59">AM41+AM36+AM26</f>
        <v>0</v>
      </c>
      <c r="AN42" s="232">
        <v>0</v>
      </c>
      <c r="AO42" s="240">
        <f t="shared" ref="AO42" si="60">AO26+AO41</f>
        <v>0</v>
      </c>
      <c r="AP42" s="55">
        <f t="shared" ref="AP42" si="61">AP41+AP36+AP26</f>
        <v>0</v>
      </c>
      <c r="AQ42" s="232">
        <v>0</v>
      </c>
      <c r="AR42" s="206"/>
      <c r="AS42" s="167"/>
      <c r="AT42" s="34"/>
      <c r="AU42" s="76"/>
      <c r="AV42" s="103"/>
      <c r="AW42" s="103"/>
      <c r="AX42" s="9"/>
      <c r="AY42" s="9"/>
    </row>
    <row r="43" spans="1:51" s="77" customFormat="1" ht="15" customHeight="1" x14ac:dyDescent="0.25">
      <c r="A43" s="305" t="s">
        <v>64</v>
      </c>
      <c r="B43" s="324" t="s">
        <v>67</v>
      </c>
      <c r="C43" s="302" t="s">
        <v>55</v>
      </c>
      <c r="D43" s="81" t="s">
        <v>30</v>
      </c>
      <c r="E43" s="63">
        <v>0</v>
      </c>
      <c r="F43" s="63">
        <f t="shared" si="0"/>
        <v>0</v>
      </c>
      <c r="G43" s="142">
        <v>0</v>
      </c>
      <c r="H43" s="209">
        <v>0</v>
      </c>
      <c r="I43" s="192">
        <v>0</v>
      </c>
      <c r="J43" s="241">
        <v>0</v>
      </c>
      <c r="K43" s="209">
        <v>0</v>
      </c>
      <c r="L43" s="192">
        <v>0</v>
      </c>
      <c r="M43" s="241">
        <v>0</v>
      </c>
      <c r="N43" s="209">
        <v>0</v>
      </c>
      <c r="O43" s="192">
        <v>0</v>
      </c>
      <c r="P43" s="241">
        <v>0</v>
      </c>
      <c r="Q43" s="209">
        <v>0</v>
      </c>
      <c r="R43" s="192">
        <v>0</v>
      </c>
      <c r="S43" s="241">
        <v>0</v>
      </c>
      <c r="T43" s="209">
        <v>0</v>
      </c>
      <c r="U43" s="192">
        <v>0</v>
      </c>
      <c r="V43" s="241">
        <v>0</v>
      </c>
      <c r="W43" s="209">
        <v>0</v>
      </c>
      <c r="X43" s="192">
        <v>0</v>
      </c>
      <c r="Y43" s="241">
        <v>0</v>
      </c>
      <c r="Z43" s="209">
        <v>0</v>
      </c>
      <c r="AA43" s="192">
        <v>0</v>
      </c>
      <c r="AB43" s="241">
        <v>0</v>
      </c>
      <c r="AC43" s="209">
        <v>0</v>
      </c>
      <c r="AD43" s="192">
        <v>0</v>
      </c>
      <c r="AE43" s="241">
        <v>0</v>
      </c>
      <c r="AF43" s="209">
        <v>0</v>
      </c>
      <c r="AG43" s="192">
        <v>0</v>
      </c>
      <c r="AH43" s="241">
        <v>0</v>
      </c>
      <c r="AI43" s="209">
        <v>0</v>
      </c>
      <c r="AJ43" s="192">
        <v>0</v>
      </c>
      <c r="AK43" s="241">
        <v>0</v>
      </c>
      <c r="AL43" s="209">
        <v>0</v>
      </c>
      <c r="AM43" s="192">
        <v>0</v>
      </c>
      <c r="AN43" s="241">
        <v>0</v>
      </c>
      <c r="AO43" s="209">
        <v>0</v>
      </c>
      <c r="AP43" s="192">
        <v>0</v>
      </c>
      <c r="AQ43" s="241">
        <v>0</v>
      </c>
      <c r="AR43" s="208"/>
      <c r="AS43" s="74"/>
      <c r="AT43" s="75"/>
      <c r="AU43" s="76"/>
      <c r="AV43" s="103"/>
      <c r="AW43" s="103"/>
      <c r="AX43" s="71"/>
      <c r="AY43" s="71"/>
    </row>
    <row r="44" spans="1:51" s="77" customFormat="1" ht="15" customHeight="1" x14ac:dyDescent="0.25">
      <c r="A44" s="300"/>
      <c r="B44" s="303"/>
      <c r="C44" s="303"/>
      <c r="D44" s="82" t="s">
        <v>31</v>
      </c>
      <c r="E44" s="63">
        <v>0</v>
      </c>
      <c r="F44" s="63">
        <f t="shared" si="0"/>
        <v>0</v>
      </c>
      <c r="G44" s="143">
        <v>0</v>
      </c>
      <c r="H44" s="210">
        <v>0</v>
      </c>
      <c r="I44" s="166">
        <v>0</v>
      </c>
      <c r="J44" s="226">
        <v>0</v>
      </c>
      <c r="K44" s="210">
        <v>0</v>
      </c>
      <c r="L44" s="166">
        <v>0</v>
      </c>
      <c r="M44" s="226">
        <v>0</v>
      </c>
      <c r="N44" s="210">
        <v>0</v>
      </c>
      <c r="O44" s="166">
        <v>0</v>
      </c>
      <c r="P44" s="226">
        <v>0</v>
      </c>
      <c r="Q44" s="210">
        <v>0</v>
      </c>
      <c r="R44" s="166">
        <v>0</v>
      </c>
      <c r="S44" s="226">
        <v>0</v>
      </c>
      <c r="T44" s="210">
        <v>0</v>
      </c>
      <c r="U44" s="166">
        <v>0</v>
      </c>
      <c r="V44" s="226">
        <v>0</v>
      </c>
      <c r="W44" s="210">
        <v>0</v>
      </c>
      <c r="X44" s="166">
        <v>0</v>
      </c>
      <c r="Y44" s="226">
        <v>0</v>
      </c>
      <c r="Z44" s="210">
        <v>0</v>
      </c>
      <c r="AA44" s="166">
        <v>0</v>
      </c>
      <c r="AB44" s="226">
        <v>0</v>
      </c>
      <c r="AC44" s="210">
        <v>0</v>
      </c>
      <c r="AD44" s="166">
        <v>0</v>
      </c>
      <c r="AE44" s="226">
        <v>0</v>
      </c>
      <c r="AF44" s="210">
        <v>0</v>
      </c>
      <c r="AG44" s="166">
        <v>0</v>
      </c>
      <c r="AH44" s="226">
        <v>0</v>
      </c>
      <c r="AI44" s="210">
        <v>0</v>
      </c>
      <c r="AJ44" s="166">
        <v>0</v>
      </c>
      <c r="AK44" s="226">
        <v>0</v>
      </c>
      <c r="AL44" s="210">
        <v>0</v>
      </c>
      <c r="AM44" s="166">
        <v>0</v>
      </c>
      <c r="AN44" s="226">
        <v>0</v>
      </c>
      <c r="AO44" s="210">
        <v>0</v>
      </c>
      <c r="AP44" s="166">
        <v>0</v>
      </c>
      <c r="AQ44" s="226">
        <v>0</v>
      </c>
      <c r="AR44" s="189"/>
      <c r="AS44" s="74"/>
      <c r="AT44" s="75"/>
      <c r="AU44" s="76"/>
      <c r="AV44" s="261"/>
      <c r="AW44" s="262"/>
      <c r="AX44" s="262"/>
      <c r="AY44" s="71"/>
    </row>
    <row r="45" spans="1:51" s="77" customFormat="1" ht="15" customHeight="1" x14ac:dyDescent="0.25">
      <c r="A45" s="300"/>
      <c r="B45" s="303"/>
      <c r="C45" s="303"/>
      <c r="D45" s="82" t="s">
        <v>32</v>
      </c>
      <c r="E45" s="63">
        <v>0</v>
      </c>
      <c r="F45" s="63">
        <f t="shared" si="0"/>
        <v>0</v>
      </c>
      <c r="G45" s="143">
        <v>0</v>
      </c>
      <c r="H45" s="210">
        <v>0</v>
      </c>
      <c r="I45" s="166">
        <v>0</v>
      </c>
      <c r="J45" s="226">
        <v>0</v>
      </c>
      <c r="K45" s="210">
        <v>0</v>
      </c>
      <c r="L45" s="166">
        <v>0</v>
      </c>
      <c r="M45" s="226">
        <v>0</v>
      </c>
      <c r="N45" s="210">
        <v>0</v>
      </c>
      <c r="O45" s="166">
        <v>0</v>
      </c>
      <c r="P45" s="226">
        <v>0</v>
      </c>
      <c r="Q45" s="210">
        <v>0</v>
      </c>
      <c r="R45" s="166">
        <v>0</v>
      </c>
      <c r="S45" s="226">
        <v>0</v>
      </c>
      <c r="T45" s="210">
        <v>0</v>
      </c>
      <c r="U45" s="166">
        <v>0</v>
      </c>
      <c r="V45" s="226">
        <v>0</v>
      </c>
      <c r="W45" s="210">
        <v>0</v>
      </c>
      <c r="X45" s="166">
        <v>0</v>
      </c>
      <c r="Y45" s="226">
        <v>0</v>
      </c>
      <c r="Z45" s="210">
        <v>0</v>
      </c>
      <c r="AA45" s="166">
        <v>0</v>
      </c>
      <c r="AB45" s="226">
        <v>0</v>
      </c>
      <c r="AC45" s="210">
        <v>0</v>
      </c>
      <c r="AD45" s="166">
        <v>0</v>
      </c>
      <c r="AE45" s="226">
        <v>0</v>
      </c>
      <c r="AF45" s="210">
        <v>0</v>
      </c>
      <c r="AG45" s="166">
        <v>0</v>
      </c>
      <c r="AH45" s="226">
        <v>0</v>
      </c>
      <c r="AI45" s="210">
        <v>0</v>
      </c>
      <c r="AJ45" s="166">
        <v>0</v>
      </c>
      <c r="AK45" s="226">
        <v>0</v>
      </c>
      <c r="AL45" s="210">
        <v>0</v>
      </c>
      <c r="AM45" s="166">
        <v>0</v>
      </c>
      <c r="AN45" s="226">
        <v>0</v>
      </c>
      <c r="AO45" s="210">
        <v>0</v>
      </c>
      <c r="AP45" s="166">
        <v>0</v>
      </c>
      <c r="AQ45" s="226">
        <v>0</v>
      </c>
      <c r="AR45" s="189"/>
      <c r="AS45" s="74"/>
      <c r="AT45" s="75"/>
      <c r="AU45" s="76"/>
      <c r="AV45" s="261"/>
      <c r="AW45" s="262"/>
      <c r="AX45" s="262"/>
      <c r="AY45" s="71"/>
    </row>
    <row r="46" spans="1:51" s="77" customFormat="1" ht="15" customHeight="1" x14ac:dyDescent="0.25">
      <c r="A46" s="300"/>
      <c r="B46" s="303"/>
      <c r="C46" s="303"/>
      <c r="D46" s="82" t="s">
        <v>33</v>
      </c>
      <c r="E46" s="63">
        <f t="shared" ref="E46" si="62">H46+K46+N46+Q46+T46+W46+Z46+AC46+AF46+AI46+AL46+AO46</f>
        <v>0</v>
      </c>
      <c r="F46" s="63">
        <f t="shared" si="0"/>
        <v>0</v>
      </c>
      <c r="G46" s="144">
        <v>0</v>
      </c>
      <c r="H46" s="210">
        <v>0</v>
      </c>
      <c r="I46" s="166">
        <v>0</v>
      </c>
      <c r="J46" s="226">
        <v>0</v>
      </c>
      <c r="K46" s="210">
        <v>0</v>
      </c>
      <c r="L46" s="166">
        <v>0</v>
      </c>
      <c r="M46" s="226">
        <v>0</v>
      </c>
      <c r="N46" s="210">
        <v>0</v>
      </c>
      <c r="O46" s="166">
        <v>0</v>
      </c>
      <c r="P46" s="226">
        <v>0</v>
      </c>
      <c r="Q46" s="210">
        <v>0</v>
      </c>
      <c r="R46" s="166">
        <v>0</v>
      </c>
      <c r="S46" s="226">
        <v>0</v>
      </c>
      <c r="T46" s="210">
        <v>0</v>
      </c>
      <c r="U46" s="166">
        <v>0</v>
      </c>
      <c r="V46" s="226">
        <v>0</v>
      </c>
      <c r="W46" s="210">
        <v>0</v>
      </c>
      <c r="X46" s="166">
        <v>0</v>
      </c>
      <c r="Y46" s="226">
        <v>0</v>
      </c>
      <c r="Z46" s="210">
        <v>0</v>
      </c>
      <c r="AA46" s="166">
        <v>0</v>
      </c>
      <c r="AB46" s="226">
        <v>0</v>
      </c>
      <c r="AC46" s="210">
        <v>0</v>
      </c>
      <c r="AD46" s="166">
        <v>0</v>
      </c>
      <c r="AE46" s="226">
        <v>0</v>
      </c>
      <c r="AF46" s="210">
        <v>0</v>
      </c>
      <c r="AG46" s="166">
        <v>0</v>
      </c>
      <c r="AH46" s="226">
        <v>0</v>
      </c>
      <c r="AI46" s="210">
        <v>0</v>
      </c>
      <c r="AJ46" s="166">
        <v>0</v>
      </c>
      <c r="AK46" s="226">
        <v>0</v>
      </c>
      <c r="AL46" s="210">
        <v>0</v>
      </c>
      <c r="AM46" s="166">
        <v>0</v>
      </c>
      <c r="AN46" s="226">
        <v>0</v>
      </c>
      <c r="AO46" s="210">
        <v>0</v>
      </c>
      <c r="AP46" s="166">
        <v>0</v>
      </c>
      <c r="AQ46" s="226">
        <v>0</v>
      </c>
      <c r="AR46" s="189"/>
      <c r="AS46" s="74"/>
      <c r="AT46" s="75"/>
      <c r="AU46" s="76"/>
      <c r="AV46" s="76"/>
      <c r="AW46" s="76"/>
    </row>
    <row r="47" spans="1:51" s="77" customFormat="1" ht="25.5" customHeight="1" thickBot="1" x14ac:dyDescent="0.3">
      <c r="A47" s="301"/>
      <c r="B47" s="304"/>
      <c r="C47" s="304"/>
      <c r="D47" s="83" t="s">
        <v>43</v>
      </c>
      <c r="E47" s="55">
        <f>SUM(E43:E46)</f>
        <v>0</v>
      </c>
      <c r="F47" s="55">
        <f>SUM(I47+L47+O47+R47+U47+X47+AA47+AD47+AG47+AJ47+AM47+AP47)</f>
        <v>0</v>
      </c>
      <c r="G47" s="145">
        <v>0</v>
      </c>
      <c r="H47" s="230">
        <f>SUM(H43:H46)</f>
        <v>0</v>
      </c>
      <c r="I47" s="190">
        <f>SUM(I43:I46)</f>
        <v>0</v>
      </c>
      <c r="J47" s="229">
        <v>0</v>
      </c>
      <c r="K47" s="230">
        <f t="shared" ref="K47:L47" si="63">SUM(K43:K46)</f>
        <v>0</v>
      </c>
      <c r="L47" s="190">
        <f t="shared" si="63"/>
        <v>0</v>
      </c>
      <c r="M47" s="229">
        <v>0</v>
      </c>
      <c r="N47" s="230">
        <f t="shared" ref="N47:O47" si="64">SUM(N43:N46)</f>
        <v>0</v>
      </c>
      <c r="O47" s="190">
        <f t="shared" si="64"/>
        <v>0</v>
      </c>
      <c r="P47" s="229">
        <v>0</v>
      </c>
      <c r="Q47" s="230">
        <f t="shared" ref="Q47:R47" si="65">SUM(Q43:Q46)</f>
        <v>0</v>
      </c>
      <c r="R47" s="190">
        <f t="shared" si="65"/>
        <v>0</v>
      </c>
      <c r="S47" s="229">
        <v>0</v>
      </c>
      <c r="T47" s="230">
        <f t="shared" ref="T47:U47" si="66">SUM(T43:T46)</f>
        <v>0</v>
      </c>
      <c r="U47" s="190">
        <f t="shared" si="66"/>
        <v>0</v>
      </c>
      <c r="V47" s="229">
        <v>0</v>
      </c>
      <c r="W47" s="230">
        <f t="shared" ref="W47:X47" si="67">SUM(W43:W46)</f>
        <v>0</v>
      </c>
      <c r="X47" s="190">
        <f t="shared" si="67"/>
        <v>0</v>
      </c>
      <c r="Y47" s="229">
        <v>0</v>
      </c>
      <c r="Z47" s="230">
        <f t="shared" ref="Z47:AA47" si="68">SUM(Z43:Z46)</f>
        <v>0</v>
      </c>
      <c r="AA47" s="190">
        <f t="shared" si="68"/>
        <v>0</v>
      </c>
      <c r="AB47" s="229">
        <v>0</v>
      </c>
      <c r="AC47" s="230">
        <f t="shared" ref="AC47:AD47" si="69">SUM(AC43:AC46)</f>
        <v>0</v>
      </c>
      <c r="AD47" s="190">
        <f t="shared" si="69"/>
        <v>0</v>
      </c>
      <c r="AE47" s="229">
        <v>0</v>
      </c>
      <c r="AF47" s="230">
        <f t="shared" ref="AF47:AG47" si="70">SUM(AF43:AF46)</f>
        <v>0</v>
      </c>
      <c r="AG47" s="190">
        <f t="shared" si="70"/>
        <v>0</v>
      </c>
      <c r="AH47" s="229">
        <v>0</v>
      </c>
      <c r="AI47" s="230">
        <f t="shared" ref="AI47:AJ47" si="71">SUM(AI43:AI46)</f>
        <v>0</v>
      </c>
      <c r="AJ47" s="190">
        <f t="shared" si="71"/>
        <v>0</v>
      </c>
      <c r="AK47" s="229">
        <v>0</v>
      </c>
      <c r="AL47" s="230">
        <f t="shared" ref="AL47:AM47" si="72">SUM(AL43:AL46)</f>
        <v>0</v>
      </c>
      <c r="AM47" s="190">
        <f t="shared" si="72"/>
        <v>0</v>
      </c>
      <c r="AN47" s="229">
        <v>0</v>
      </c>
      <c r="AO47" s="230">
        <f t="shared" ref="AO47:AP47" si="73">SUM(AO43:AO46)</f>
        <v>0</v>
      </c>
      <c r="AP47" s="190">
        <f t="shared" si="73"/>
        <v>0</v>
      </c>
      <c r="AQ47" s="229">
        <v>0</v>
      </c>
      <c r="AR47" s="191"/>
      <c r="AS47" s="84"/>
      <c r="AT47" s="78"/>
      <c r="AU47" s="76"/>
      <c r="AV47" s="76"/>
      <c r="AW47" s="76"/>
    </row>
    <row r="48" spans="1:51" s="86" customFormat="1" ht="15" customHeight="1" x14ac:dyDescent="0.2">
      <c r="A48" s="268" t="s">
        <v>44</v>
      </c>
      <c r="B48" s="269"/>
      <c r="C48" s="270"/>
      <c r="D48" s="81" t="s">
        <v>30</v>
      </c>
      <c r="E48" s="63">
        <f>SUM(E12,E17,E22,E32,E37,E43)</f>
        <v>16360.13</v>
      </c>
      <c r="F48" s="63">
        <f>SUM(F43+F37+F32+F27+F22+F17+F12)</f>
        <v>5271.54</v>
      </c>
      <c r="G48" s="146">
        <f>F48/E48</f>
        <v>0.32221871097601307</v>
      </c>
      <c r="H48" s="209">
        <f>H43+H37+H32+H27+H22+H17+H12</f>
        <v>0</v>
      </c>
      <c r="I48" s="192">
        <f>SUM(I12,I17,I22,I32,I37,I43)</f>
        <v>0</v>
      </c>
      <c r="J48" s="207">
        <v>0</v>
      </c>
      <c r="K48" s="209">
        <f t="shared" ref="K48:AL50" si="74">K43+K37+K32+K27+K22+K17+K12</f>
        <v>0</v>
      </c>
      <c r="L48" s="192">
        <f t="shared" ref="L48:AP49" si="75">SUM(L12,L17,L22,L32,L37,L43)</f>
        <v>0</v>
      </c>
      <c r="M48" s="207">
        <v>0</v>
      </c>
      <c r="N48" s="209">
        <f t="shared" ref="N48" si="76">N43+N37+N32+N27+N22+N17+N12</f>
        <v>74.63</v>
      </c>
      <c r="O48" s="192">
        <f t="shared" ref="O48" si="77">SUM(O12,O17,O22,O32,O37,O43)</f>
        <v>74.63</v>
      </c>
      <c r="P48" s="207">
        <v>0</v>
      </c>
      <c r="Q48" s="209">
        <f t="shared" ref="Q48" si="78">Q43+Q37+Q32+Q27+Q22+Q17+Q12</f>
        <v>0</v>
      </c>
      <c r="R48" s="192">
        <f t="shared" ref="R48" si="79">SUM(R12,R17,R22,R32,R37,R43)</f>
        <v>0</v>
      </c>
      <c r="S48" s="207">
        <v>0</v>
      </c>
      <c r="T48" s="209">
        <f t="shared" ref="T48" si="80">T43+T37+T32+T27+T22+T17+T12</f>
        <v>5196.91</v>
      </c>
      <c r="U48" s="192">
        <f t="shared" ref="U48" si="81">SUM(U12,U17,U22,U32,U37,U43)</f>
        <v>5196.91</v>
      </c>
      <c r="V48" s="207">
        <v>0</v>
      </c>
      <c r="W48" s="209">
        <f t="shared" ref="W48" si="82">W43+W37+W32+W27+W22+W17+W12</f>
        <v>0</v>
      </c>
      <c r="X48" s="192">
        <f t="shared" ref="X48" si="83">SUM(X12,X17,X22,X32,X37,X43)</f>
        <v>0</v>
      </c>
      <c r="Y48" s="207">
        <v>0</v>
      </c>
      <c r="Z48" s="209">
        <f t="shared" ref="Z48" si="84">Z43+Z37+Z32+Z27+Z22+Z17+Z12</f>
        <v>0</v>
      </c>
      <c r="AA48" s="192">
        <f t="shared" ref="AA48" si="85">SUM(AA12,AA17,AA22,AA32,AA37,AA43)</f>
        <v>0</v>
      </c>
      <c r="AB48" s="207">
        <v>0</v>
      </c>
      <c r="AC48" s="209">
        <f t="shared" ref="AC48" si="86">AC43+AC37+AC32+AC27+AC22+AC17+AC12</f>
        <v>0</v>
      </c>
      <c r="AD48" s="192">
        <f t="shared" ref="AD48" si="87">SUM(AD12,AD17,AD22,AD32,AD37,AD43)</f>
        <v>0</v>
      </c>
      <c r="AE48" s="207">
        <v>0</v>
      </c>
      <c r="AF48" s="209">
        <f t="shared" ref="AF48" si="88">AF43+AF37+AF32+AF27+AF22+AF17+AF12</f>
        <v>3479.94</v>
      </c>
      <c r="AG48" s="192">
        <f t="shared" ref="AG48" si="89">SUM(AG12,AG17,AG22,AG32,AG37,AG43)</f>
        <v>0</v>
      </c>
      <c r="AH48" s="207">
        <v>0</v>
      </c>
      <c r="AI48" s="209">
        <f>AI43+AI37+AI32+AI27+AI22+AI17+AI12</f>
        <v>0</v>
      </c>
      <c r="AJ48" s="192">
        <f t="shared" ref="AJ48" si="90">SUM(AJ12,AJ17,AJ22,AJ32,AJ37,AJ43)</f>
        <v>0</v>
      </c>
      <c r="AK48" s="207">
        <v>0</v>
      </c>
      <c r="AL48" s="209">
        <f t="shared" ref="AL48" si="91">AL43+AL37+AL32+AL27+AL22+AL17+AL12</f>
        <v>0</v>
      </c>
      <c r="AM48" s="192">
        <f t="shared" ref="AM48" si="92">SUM(AM12,AM17,AM22,AM32,AM37,AM43)</f>
        <v>0</v>
      </c>
      <c r="AN48" s="207">
        <v>0</v>
      </c>
      <c r="AO48" s="209">
        <f>AO43+AO37+AO32+AO27+AO22+AO17+AO12</f>
        <v>7608.65</v>
      </c>
      <c r="AP48" s="192">
        <f t="shared" ref="AP48" si="93">SUM(AP12,AP17,AP22,AP32,AP37,AP43)</f>
        <v>0</v>
      </c>
      <c r="AQ48" s="207">
        <v>0</v>
      </c>
      <c r="AR48" s="208">
        <v>0</v>
      </c>
      <c r="AS48" s="34"/>
      <c r="AT48" s="85"/>
      <c r="AU48" s="155"/>
      <c r="AV48" s="155"/>
      <c r="AW48" s="76"/>
    </row>
    <row r="49" spans="1:49" s="86" customFormat="1" ht="15" customHeight="1" x14ac:dyDescent="0.2">
      <c r="A49" s="271"/>
      <c r="B49" s="272"/>
      <c r="C49" s="273"/>
      <c r="D49" s="82" t="s">
        <v>31</v>
      </c>
      <c r="E49" s="69">
        <f>E13+E18+E23+E38+E44+E33+E28</f>
        <v>2139057.96</v>
      </c>
      <c r="F49" s="63">
        <f>SUM(F44+F38+F33+F28+F23+F18+F13)</f>
        <v>1265735.51</v>
      </c>
      <c r="G49" s="146">
        <f>F49/E49</f>
        <v>0.59172567254792852</v>
      </c>
      <c r="H49" s="210">
        <f t="shared" ref="H49:H50" si="94">H44+H38+H33+H28+H23+H18+H13</f>
        <v>0</v>
      </c>
      <c r="I49" s="166">
        <f t="shared" ref="I49" si="95">SUM(I13,I18,I23,I33,I38,I44)</f>
        <v>0</v>
      </c>
      <c r="J49" s="175">
        <v>0</v>
      </c>
      <c r="K49" s="210">
        <f t="shared" si="74"/>
        <v>325606.51</v>
      </c>
      <c r="L49" s="166">
        <f t="shared" si="75"/>
        <v>325606.51</v>
      </c>
      <c r="M49" s="175">
        <f>L49/K49</f>
        <v>1</v>
      </c>
      <c r="N49" s="210">
        <f t="shared" si="74"/>
        <v>4552.92</v>
      </c>
      <c r="O49" s="166">
        <f t="shared" si="75"/>
        <v>4552.92</v>
      </c>
      <c r="P49" s="175">
        <v>0</v>
      </c>
      <c r="Q49" s="210">
        <f t="shared" si="74"/>
        <v>194256.23</v>
      </c>
      <c r="R49" s="166">
        <f t="shared" si="75"/>
        <v>194256.23</v>
      </c>
      <c r="S49" s="175">
        <v>0</v>
      </c>
      <c r="T49" s="210">
        <f t="shared" si="74"/>
        <v>385828.81</v>
      </c>
      <c r="U49" s="166">
        <f t="shared" si="75"/>
        <v>385828.81</v>
      </c>
      <c r="V49" s="175">
        <v>0</v>
      </c>
      <c r="W49" s="210">
        <f t="shared" si="74"/>
        <v>355491.04</v>
      </c>
      <c r="X49" s="166">
        <f t="shared" si="75"/>
        <v>355491.04</v>
      </c>
      <c r="Y49" s="175">
        <v>0</v>
      </c>
      <c r="Z49" s="210">
        <f t="shared" si="74"/>
        <v>540779.91</v>
      </c>
      <c r="AA49" s="166">
        <f t="shared" si="75"/>
        <v>0</v>
      </c>
      <c r="AB49" s="175">
        <v>0</v>
      </c>
      <c r="AC49" s="210">
        <f t="shared" si="74"/>
        <v>0</v>
      </c>
      <c r="AD49" s="166">
        <f t="shared" si="75"/>
        <v>0</v>
      </c>
      <c r="AE49" s="175">
        <v>0</v>
      </c>
      <c r="AF49" s="210">
        <f t="shared" si="74"/>
        <v>6789</v>
      </c>
      <c r="AG49" s="166">
        <f t="shared" si="75"/>
        <v>0</v>
      </c>
      <c r="AH49" s="175">
        <v>0</v>
      </c>
      <c r="AI49" s="210">
        <f>AI44+AI38+AI33+AI28+AI23+AI18+AI13</f>
        <v>325742.74</v>
      </c>
      <c r="AJ49" s="166">
        <f t="shared" si="75"/>
        <v>0</v>
      </c>
      <c r="AK49" s="175">
        <v>0</v>
      </c>
      <c r="AL49" s="210">
        <f t="shared" si="74"/>
        <v>0</v>
      </c>
      <c r="AM49" s="166">
        <f t="shared" si="75"/>
        <v>0</v>
      </c>
      <c r="AN49" s="175">
        <v>0</v>
      </c>
      <c r="AO49" s="210">
        <f t="shared" ref="AO49:AO50" si="96">AO44+AO38+AO33+AO28+AO23+AO18+AO13</f>
        <v>10.8</v>
      </c>
      <c r="AP49" s="166">
        <f t="shared" si="75"/>
        <v>0</v>
      </c>
      <c r="AQ49" s="175">
        <v>0</v>
      </c>
      <c r="AR49" s="189"/>
      <c r="AS49" s="34"/>
      <c r="AT49" s="85"/>
      <c r="AU49" s="155"/>
      <c r="AV49" s="155"/>
      <c r="AW49" s="76"/>
    </row>
    <row r="50" spans="1:49" s="32" customFormat="1" ht="15" customHeight="1" x14ac:dyDescent="0.2">
      <c r="A50" s="271"/>
      <c r="B50" s="272"/>
      <c r="C50" s="273"/>
      <c r="D50" s="47" t="s">
        <v>32</v>
      </c>
      <c r="E50" s="10">
        <f>E14+E1+E299+E24+E39+E45+E34+E29+E19</f>
        <v>137073.81</v>
      </c>
      <c r="F50" s="10">
        <f>F14+F1+F299+F24+F39+F45+F34+F29+F19</f>
        <v>70857.63</v>
      </c>
      <c r="G50" s="146">
        <f>F50/E50</f>
        <v>0.51693047709113804</v>
      </c>
      <c r="H50" s="210">
        <f t="shared" si="94"/>
        <v>0</v>
      </c>
      <c r="I50" s="166">
        <f>SUM(I14,I19,I24,I34,I39,I45)</f>
        <v>0</v>
      </c>
      <c r="J50" s="197">
        <v>0</v>
      </c>
      <c r="K50" s="210">
        <f t="shared" si="74"/>
        <v>0</v>
      </c>
      <c r="L50" s="166">
        <f t="shared" ref="L50" si="97">SUM(L14,L19,L24,L34,L39,L45)</f>
        <v>0</v>
      </c>
      <c r="M50" s="197">
        <v>0</v>
      </c>
      <c r="N50" s="210">
        <f t="shared" si="74"/>
        <v>417.84</v>
      </c>
      <c r="O50" s="166">
        <f t="shared" ref="O50" si="98">SUM(O14,O19,O24,O34,O39,O45)</f>
        <v>412.35</v>
      </c>
      <c r="P50" s="197">
        <v>0</v>
      </c>
      <c r="Q50" s="210">
        <f t="shared" si="74"/>
        <v>14627.43</v>
      </c>
      <c r="R50" s="166">
        <f t="shared" ref="R50" si="99">SUM(R14,R19,R24,R34,R39,R45)</f>
        <v>14627.43</v>
      </c>
      <c r="S50" s="197">
        <v>0</v>
      </c>
      <c r="T50" s="210">
        <f t="shared" si="74"/>
        <v>35217.15</v>
      </c>
      <c r="U50" s="166">
        <f t="shared" ref="U50" si="100">SUM(U14,U19,U24,U34,U39,U45)</f>
        <v>35217.15</v>
      </c>
      <c r="V50" s="197">
        <v>0</v>
      </c>
      <c r="W50" s="210">
        <f t="shared" si="74"/>
        <v>20600.7</v>
      </c>
      <c r="X50" s="166">
        <f t="shared" ref="X50" si="101">SUM(X14,X19,X24,X34,X39,X45)</f>
        <v>20600.7</v>
      </c>
      <c r="Y50" s="197">
        <v>0</v>
      </c>
      <c r="Z50" s="210">
        <f t="shared" si="74"/>
        <v>17102.330000000002</v>
      </c>
      <c r="AA50" s="166">
        <f t="shared" ref="AA50" si="102">SUM(AA14,AA19,AA24,AA34,AA39,AA45)</f>
        <v>0</v>
      </c>
      <c r="AB50" s="197">
        <v>0</v>
      </c>
      <c r="AC50" s="210">
        <f t="shared" si="74"/>
        <v>0</v>
      </c>
      <c r="AD50" s="166">
        <f t="shared" ref="AD50" si="103">SUM(AD14,AD19,AD24,AD34,AD39,AD45)</f>
        <v>0</v>
      </c>
      <c r="AE50" s="197">
        <v>0</v>
      </c>
      <c r="AF50" s="210">
        <f t="shared" si="74"/>
        <v>511</v>
      </c>
      <c r="AG50" s="166">
        <f t="shared" ref="AG50" si="104">SUM(AG14,AG19,AG24,AG34,AG39,AG45)</f>
        <v>0</v>
      </c>
      <c r="AH50" s="197">
        <v>0</v>
      </c>
      <c r="AI50" s="210">
        <f>AI45+AI39+AI34+AI29+AI24+AI19+AI14</f>
        <v>48597.36</v>
      </c>
      <c r="AJ50" s="166">
        <f t="shared" ref="AJ50" si="105">SUM(AJ14,AJ19,AJ24,AJ34,AJ39,AJ45)</f>
        <v>0</v>
      </c>
      <c r="AK50" s="197">
        <v>0</v>
      </c>
      <c r="AL50" s="210">
        <f t="shared" si="74"/>
        <v>0</v>
      </c>
      <c r="AM50" s="166">
        <f t="shared" ref="AM50" si="106">SUM(AM14,AM19,AM24,AM34,AM39,AM45)</f>
        <v>0</v>
      </c>
      <c r="AN50" s="197">
        <v>0</v>
      </c>
      <c r="AO50" s="210">
        <f t="shared" si="96"/>
        <v>0</v>
      </c>
      <c r="AP50" s="166">
        <f t="shared" ref="AP50" si="107">SUM(AP14,AP19,AP24,AP34,AP39,AP45)</f>
        <v>0</v>
      </c>
      <c r="AQ50" s="197">
        <v>0</v>
      </c>
      <c r="AR50" s="180"/>
      <c r="AS50" s="34"/>
      <c r="AT50" s="85"/>
      <c r="AU50" s="155"/>
      <c r="AV50" s="155"/>
      <c r="AW50" s="76"/>
    </row>
    <row r="51" spans="1:49" s="37" customFormat="1" ht="15" customHeight="1" thickBot="1" x14ac:dyDescent="0.25">
      <c r="A51" s="274"/>
      <c r="B51" s="275"/>
      <c r="C51" s="276"/>
      <c r="D51" s="50" t="s">
        <v>45</v>
      </c>
      <c r="E51" s="33">
        <f>SUM(E48:E50)</f>
        <v>2292491.9</v>
      </c>
      <c r="F51" s="55">
        <f>F48+F49+F50</f>
        <v>1341864.6800000002</v>
      </c>
      <c r="G51" s="147">
        <f>F51/E51</f>
        <v>0.58533017281326061</v>
      </c>
      <c r="H51" s="227">
        <f>H47+H42+H21+H16</f>
        <v>0</v>
      </c>
      <c r="I51" s="200">
        <f>SUM(I48:I50)</f>
        <v>0</v>
      </c>
      <c r="J51" s="242">
        <v>0</v>
      </c>
      <c r="K51" s="227">
        <f>K47+K42+K21+K16</f>
        <v>325606.51</v>
      </c>
      <c r="L51" s="200">
        <f t="shared" ref="L51" si="108">SUM(L48:L50)</f>
        <v>325606.51</v>
      </c>
      <c r="M51" s="242">
        <f>L51/K51</f>
        <v>1</v>
      </c>
      <c r="N51" s="227">
        <f>N47+N42+N21+N16</f>
        <v>5045.3900000000003</v>
      </c>
      <c r="O51" s="200">
        <f t="shared" ref="O51" si="109">SUM(O48:O50)</f>
        <v>5039.9000000000005</v>
      </c>
      <c r="P51" s="242">
        <v>0</v>
      </c>
      <c r="Q51" s="227">
        <f>Q47+Q42+Q21+Q16</f>
        <v>208883.66</v>
      </c>
      <c r="R51" s="200">
        <f t="shared" ref="R51" si="110">SUM(R48:R50)</f>
        <v>208883.66</v>
      </c>
      <c r="S51" s="242">
        <v>0</v>
      </c>
      <c r="T51" s="227">
        <f>T47+T42+T21+T16</f>
        <v>426242.87</v>
      </c>
      <c r="U51" s="200">
        <f t="shared" ref="U51" si="111">SUM(U48:U50)</f>
        <v>426242.87</v>
      </c>
      <c r="V51" s="242">
        <v>0</v>
      </c>
      <c r="W51" s="227">
        <f>W47+W42+W21+W16</f>
        <v>376091.74</v>
      </c>
      <c r="X51" s="200">
        <f t="shared" ref="X51" si="112">SUM(X48:X50)</f>
        <v>376091.74</v>
      </c>
      <c r="Y51" s="242">
        <v>0</v>
      </c>
      <c r="Z51" s="227">
        <f>Z47+Z42+Z21+Z16</f>
        <v>557882.24</v>
      </c>
      <c r="AA51" s="200">
        <f t="shared" ref="AA51" si="113">SUM(AA48:AA50)</f>
        <v>0</v>
      </c>
      <c r="AB51" s="242">
        <v>0</v>
      </c>
      <c r="AC51" s="227">
        <f>AC47+AC42+AC21+AC16</f>
        <v>0</v>
      </c>
      <c r="AD51" s="200">
        <f t="shared" ref="AD51" si="114">SUM(AD48:AD50)</f>
        <v>0</v>
      </c>
      <c r="AE51" s="242">
        <v>0</v>
      </c>
      <c r="AF51" s="227">
        <f>AF47+AF42+AF21+AF16</f>
        <v>10779.94</v>
      </c>
      <c r="AG51" s="200">
        <f t="shared" ref="AG51" si="115">SUM(AG48:AG50)</f>
        <v>0</v>
      </c>
      <c r="AH51" s="242">
        <v>0</v>
      </c>
      <c r="AI51" s="227">
        <f>AI47+AI42+AI21+AI16</f>
        <v>374340.1</v>
      </c>
      <c r="AJ51" s="200">
        <f t="shared" ref="AJ51" si="116">SUM(AJ48:AJ50)</f>
        <v>0</v>
      </c>
      <c r="AK51" s="242">
        <v>0</v>
      </c>
      <c r="AL51" s="227">
        <f>AL47+AL42+AL21+AL16</f>
        <v>0</v>
      </c>
      <c r="AM51" s="200">
        <f t="shared" ref="AM51" si="117">SUM(AM48:AM50)</f>
        <v>0</v>
      </c>
      <c r="AN51" s="242">
        <v>0</v>
      </c>
      <c r="AO51" s="227">
        <f>AO47+AO42+AO21+AO16</f>
        <v>7619.45</v>
      </c>
      <c r="AP51" s="200">
        <f t="shared" ref="AP51" si="118">SUM(AP48:AP50)</f>
        <v>0</v>
      </c>
      <c r="AQ51" s="242">
        <v>0</v>
      </c>
      <c r="AR51" s="211"/>
      <c r="AS51" s="34"/>
      <c r="AT51" s="85"/>
      <c r="AU51" s="155"/>
      <c r="AV51" s="155"/>
      <c r="AW51" s="76"/>
    </row>
    <row r="52" spans="1:49" s="38" customFormat="1" ht="27.75" customHeight="1" x14ac:dyDescent="0.25">
      <c r="B52" s="39"/>
      <c r="C52" s="39"/>
      <c r="D52" s="39"/>
      <c r="E52" s="164"/>
      <c r="F52" s="39"/>
      <c r="G52" s="39"/>
      <c r="H52" s="40"/>
      <c r="I52" s="40"/>
      <c r="J52" s="40"/>
      <c r="K52" s="41">
        <f>K51-K41</f>
        <v>0</v>
      </c>
      <c r="L52" s="41"/>
      <c r="M52" s="41">
        <f t="shared" ref="M52:Z52" si="119">M51-M41</f>
        <v>0</v>
      </c>
      <c r="N52" s="41">
        <f t="shared" si="119"/>
        <v>1376.3900000000003</v>
      </c>
      <c r="O52" s="41">
        <f t="shared" si="119"/>
        <v>1370.9000000000005</v>
      </c>
      <c r="P52" s="41">
        <f t="shared" si="119"/>
        <v>-1</v>
      </c>
      <c r="Q52" s="41">
        <f t="shared" si="119"/>
        <v>6</v>
      </c>
      <c r="R52" s="41">
        <f t="shared" si="119"/>
        <v>6</v>
      </c>
      <c r="S52" s="41">
        <f t="shared" si="119"/>
        <v>-1</v>
      </c>
      <c r="T52" s="41">
        <f t="shared" si="119"/>
        <v>5196.9099999999744</v>
      </c>
      <c r="U52" s="41">
        <f t="shared" si="119"/>
        <v>5196.9099999999744</v>
      </c>
      <c r="V52" s="41">
        <f t="shared" si="119"/>
        <v>-1</v>
      </c>
      <c r="W52" s="41">
        <f t="shared" si="119"/>
        <v>19.580000000016298</v>
      </c>
      <c r="X52" s="41">
        <f t="shared" si="119"/>
        <v>19.580000000016298</v>
      </c>
      <c r="Y52" s="42">
        <f t="shared" si="119"/>
        <v>-1</v>
      </c>
      <c r="Z52" s="41">
        <f t="shared" si="119"/>
        <v>0</v>
      </c>
      <c r="AA52" s="41">
        <f>L51+O51+R51+U51+X51+AA51</f>
        <v>1341864.6800000002</v>
      </c>
      <c r="AB52" s="41">
        <f>AB51-AB41</f>
        <v>0</v>
      </c>
      <c r="AC52" s="12">
        <f>AC51-AC41</f>
        <v>0</v>
      </c>
      <c r="AD52" s="41">
        <f>R51+U51+X51+AA51+AD51+O51+L51</f>
        <v>1341864.6800000002</v>
      </c>
      <c r="AE52" s="41">
        <f>AE51-AE41</f>
        <v>0</v>
      </c>
      <c r="AF52" s="41">
        <f>AF51-AF41</f>
        <v>10779.94</v>
      </c>
      <c r="AG52" s="41">
        <f>AG51-AG41</f>
        <v>0</v>
      </c>
      <c r="AH52" s="46">
        <f>AH51-AH41</f>
        <v>0</v>
      </c>
      <c r="AI52" s="41">
        <f>AI51-AI41</f>
        <v>107880.62</v>
      </c>
      <c r="AJ52" s="41"/>
      <c r="AK52" s="41">
        <f t="shared" ref="AK52:AQ52" si="120">AK51-AK41</f>
        <v>0</v>
      </c>
      <c r="AL52" s="41">
        <f t="shared" si="120"/>
        <v>0</v>
      </c>
      <c r="AM52" s="41">
        <f t="shared" si="120"/>
        <v>0</v>
      </c>
      <c r="AN52" s="41">
        <f t="shared" si="120"/>
        <v>0</v>
      </c>
      <c r="AO52" s="41" t="b">
        <f>AS50=AO51-AO41</f>
        <v>0</v>
      </c>
      <c r="AP52" s="41">
        <f t="shared" si="120"/>
        <v>0</v>
      </c>
      <c r="AQ52" s="41">
        <f t="shared" si="120"/>
        <v>0</v>
      </c>
      <c r="AR52" s="41"/>
      <c r="AS52" s="154"/>
      <c r="AT52" s="43"/>
      <c r="AU52" s="155"/>
      <c r="AV52" s="155"/>
      <c r="AW52" s="76"/>
    </row>
    <row r="53" spans="1:49" s="19" customFormat="1" ht="18" customHeight="1" x14ac:dyDescent="0.25">
      <c r="A53" s="57"/>
      <c r="B53" s="267" t="s">
        <v>108</v>
      </c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51"/>
      <c r="V53" s="51"/>
      <c r="W53" s="51"/>
      <c r="X53" s="51"/>
      <c r="Y53" s="51"/>
      <c r="Z53" s="51"/>
      <c r="AA53" s="51"/>
      <c r="AB53" s="51"/>
      <c r="AC53" s="14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44"/>
      <c r="AT53" s="21"/>
      <c r="AU53" s="141"/>
      <c r="AV53" s="141"/>
      <c r="AW53" s="141"/>
    </row>
    <row r="54" spans="1:49" s="1" customFormat="1" ht="3.75" customHeight="1" x14ac:dyDescent="0.25">
      <c r="D54" s="8" t="s">
        <v>51</v>
      </c>
      <c r="E54" s="8"/>
      <c r="H54" s="245"/>
      <c r="I54" s="245"/>
      <c r="J54" s="245"/>
      <c r="K54" s="245"/>
      <c r="L54" s="245"/>
      <c r="M54" s="181"/>
      <c r="N54" s="13"/>
      <c r="O54" s="181"/>
      <c r="P54" s="181"/>
      <c r="Q54" s="182"/>
      <c r="R54" s="265"/>
      <c r="S54" s="265"/>
      <c r="T54" s="13"/>
      <c r="U54" s="181"/>
      <c r="V54" s="181"/>
      <c r="W54" s="181"/>
      <c r="X54" s="181"/>
      <c r="Y54" s="181"/>
      <c r="Z54" s="181"/>
      <c r="AA54" s="181"/>
      <c r="AB54" s="181"/>
      <c r="AC54" s="13"/>
      <c r="AD54" s="181"/>
      <c r="AE54" s="181"/>
      <c r="AF54" s="181"/>
      <c r="AG54" s="181"/>
      <c r="AH54" s="263"/>
      <c r="AI54" s="263"/>
      <c r="AJ54" s="181"/>
      <c r="AK54" s="181"/>
      <c r="AL54" s="181"/>
      <c r="AM54" s="181"/>
      <c r="AN54" s="181"/>
      <c r="AO54" s="181"/>
      <c r="AP54" s="181"/>
      <c r="AQ54" s="181"/>
      <c r="AR54" s="52"/>
      <c r="AS54" s="45"/>
      <c r="AT54" s="18"/>
      <c r="AU54" s="140"/>
      <c r="AV54" s="140"/>
      <c r="AW54" s="140"/>
    </row>
    <row r="55" spans="1:49" s="1" customFormat="1" ht="15.75" hidden="1" customHeight="1" x14ac:dyDescent="0.25">
      <c r="H55" s="264"/>
      <c r="I55" s="264"/>
      <c r="J55" s="264"/>
      <c r="K55" s="244"/>
      <c r="L55" s="244"/>
      <c r="M55" s="181"/>
      <c r="N55" s="13"/>
      <c r="O55" s="181"/>
      <c r="P55" s="181"/>
      <c r="Q55" s="182"/>
      <c r="R55" s="265"/>
      <c r="S55" s="265"/>
      <c r="T55" s="13"/>
      <c r="U55" s="181"/>
      <c r="V55" s="181"/>
      <c r="W55" s="181"/>
      <c r="X55" s="181"/>
      <c r="Y55" s="181"/>
      <c r="Z55" s="181"/>
      <c r="AA55" s="181"/>
      <c r="AB55" s="181"/>
      <c r="AC55" s="13"/>
      <c r="AD55" s="181"/>
      <c r="AE55" s="181"/>
      <c r="AF55" s="45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52"/>
      <c r="AS55" s="52"/>
      <c r="AT55" s="18"/>
      <c r="AU55" s="140"/>
      <c r="AV55" s="140"/>
      <c r="AW55" s="140"/>
    </row>
    <row r="56" spans="1:49" s="1" customFormat="1" ht="14.25" customHeight="1" x14ac:dyDescent="0.25">
      <c r="E56" s="165"/>
      <c r="F56" s="132"/>
      <c r="H56" s="247"/>
      <c r="I56" s="247"/>
      <c r="J56" s="247"/>
      <c r="K56" s="244"/>
      <c r="L56" s="244"/>
      <c r="M56" s="181"/>
      <c r="N56" s="13"/>
      <c r="O56" s="181"/>
      <c r="P56" s="181"/>
      <c r="Q56" s="182"/>
      <c r="R56" s="265"/>
      <c r="S56" s="265"/>
      <c r="T56" s="13"/>
      <c r="U56" s="181"/>
      <c r="V56" s="181"/>
      <c r="W56" s="181"/>
      <c r="X56" s="181"/>
      <c r="Y56" s="181"/>
      <c r="Z56" s="181"/>
      <c r="AA56" s="181"/>
      <c r="AB56" s="181"/>
      <c r="AC56" s="13"/>
      <c r="AD56" s="181"/>
      <c r="AE56" s="181"/>
      <c r="AF56" s="45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52"/>
      <c r="AS56" s="52"/>
      <c r="AT56" s="18"/>
      <c r="AU56" s="140"/>
      <c r="AV56" s="140"/>
      <c r="AW56" s="140"/>
    </row>
    <row r="57" spans="1:49" ht="18.75" customHeight="1" x14ac:dyDescent="0.25">
      <c r="B57" s="318"/>
      <c r="C57" s="318"/>
      <c r="D57" s="318"/>
      <c r="E57" s="318"/>
      <c r="F57" s="3"/>
      <c r="G57" s="3"/>
      <c r="H57" s="244"/>
      <c r="L57" s="248"/>
      <c r="AS57" s="7"/>
      <c r="AT57" s="21"/>
      <c r="AU57" s="141"/>
      <c r="AV57" s="141"/>
      <c r="AW57" s="141"/>
    </row>
    <row r="58" spans="1:49" x14ac:dyDescent="0.25">
      <c r="B58" s="317" t="s">
        <v>52</v>
      </c>
      <c r="C58" s="317"/>
      <c r="D58" s="317"/>
      <c r="E58" s="317"/>
      <c r="AS58" s="7"/>
      <c r="AT58" s="21"/>
      <c r="AU58" s="141"/>
      <c r="AV58" s="141"/>
      <c r="AW58" s="141"/>
    </row>
    <row r="59" spans="1:49" ht="14.25" customHeight="1" x14ac:dyDescent="0.25">
      <c r="B59" s="317" t="s">
        <v>103</v>
      </c>
      <c r="C59" s="317"/>
      <c r="D59" s="317"/>
    </row>
    <row r="60" spans="1:49" ht="15" customHeight="1" x14ac:dyDescent="0.25">
      <c r="B60" s="317" t="s">
        <v>104</v>
      </c>
      <c r="C60" s="317"/>
    </row>
    <row r="61" spans="1:49" s="7" customFormat="1" x14ac:dyDescent="0.25"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6"/>
      <c r="AB61" s="246" t="s">
        <v>24</v>
      </c>
      <c r="AC61" s="246"/>
      <c r="AD61" s="246"/>
      <c r="AE61" s="246"/>
      <c r="AF61" s="246"/>
      <c r="AG61" s="246"/>
      <c r="AH61" s="246"/>
      <c r="AI61" s="246"/>
      <c r="AJ61" s="246"/>
      <c r="AK61" s="246"/>
      <c r="AL61" s="246"/>
      <c r="AM61" s="246"/>
      <c r="AN61" s="246"/>
      <c r="AO61" s="246"/>
      <c r="AP61" s="246"/>
      <c r="AQ61" s="246"/>
      <c r="AU61" s="99"/>
      <c r="AV61" s="99"/>
      <c r="AW61" s="99"/>
    </row>
  </sheetData>
  <mergeCells count="62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R12:AR16"/>
    <mergeCell ref="AV29:AX29"/>
    <mergeCell ref="AV38:AY38"/>
    <mergeCell ref="AV44:AX45"/>
    <mergeCell ref="AV39:AY39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topLeftCell="H1" zoomScaleNormal="100" zoomScaleSheetLayoutView="80" workbookViewId="0">
      <pane ySplit="10" topLeftCell="A11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98" customWidth="1"/>
    <col min="2" max="2" width="27.42578125" style="99" customWidth="1"/>
    <col min="3" max="3" width="10.28515625" style="99" customWidth="1"/>
    <col min="4" max="4" width="7.7109375" style="99" customWidth="1"/>
    <col min="5" max="5" width="6.140625" style="99" customWidth="1"/>
    <col min="6" max="6" width="5.85546875" style="99" customWidth="1"/>
    <col min="7" max="7" width="6.85546875" style="99" customWidth="1"/>
    <col min="8" max="8" width="7.28515625" style="99" customWidth="1"/>
    <col min="9" max="9" width="6.42578125" style="99" customWidth="1"/>
    <col min="10" max="10" width="6.5703125" style="99" customWidth="1"/>
    <col min="11" max="11" width="8.140625" style="99" customWidth="1"/>
    <col min="12" max="12" width="7.7109375" style="99" customWidth="1"/>
    <col min="13" max="13" width="6.140625" style="99" customWidth="1"/>
    <col min="14" max="14" width="6.85546875" style="99" customWidth="1"/>
    <col min="15" max="15" width="6.42578125" style="99" customWidth="1"/>
    <col min="16" max="16" width="6" style="99" customWidth="1"/>
    <col min="17" max="17" width="6.5703125" style="99" customWidth="1"/>
    <col min="18" max="18" width="8" style="99" customWidth="1"/>
    <col min="19" max="19" width="7.28515625" style="99" customWidth="1"/>
    <col min="20" max="20" width="8.42578125" style="99" customWidth="1"/>
    <col min="21" max="21" width="8" style="99" customWidth="1"/>
    <col min="22" max="22" width="6" style="99" customWidth="1"/>
    <col min="23" max="23" width="6.140625" style="99" customWidth="1"/>
    <col min="24" max="24" width="8.28515625" style="99" customWidth="1"/>
    <col min="25" max="25" width="6.28515625" style="99" customWidth="1"/>
    <col min="26" max="26" width="6" style="99" customWidth="1"/>
    <col min="27" max="27" width="7.7109375" style="99" customWidth="1"/>
    <col min="28" max="28" width="6.28515625" style="99" customWidth="1"/>
    <col min="29" max="29" width="6" style="99" customWidth="1"/>
    <col min="30" max="30" width="5.7109375" style="99" customWidth="1"/>
    <col min="31" max="31" width="6" style="99" customWidth="1"/>
    <col min="32" max="32" width="6.42578125" style="99" customWidth="1"/>
    <col min="33" max="33" width="5.140625" style="99" customWidth="1"/>
    <col min="34" max="34" width="6.140625" style="99" customWidth="1"/>
    <col min="35" max="35" width="5.85546875" style="99" customWidth="1"/>
    <col min="36" max="36" width="5.7109375" style="99" customWidth="1"/>
    <col min="37" max="37" width="6.140625" style="99" customWidth="1"/>
    <col min="38" max="39" width="5.7109375" style="99" customWidth="1"/>
    <col min="40" max="41" width="6.85546875" style="99" customWidth="1"/>
    <col min="42" max="42" width="5.7109375" style="99" customWidth="1"/>
    <col min="43" max="43" width="18.7109375" style="99" customWidth="1"/>
    <col min="44" max="45" width="9.140625" style="98" customWidth="1"/>
    <col min="46" max="16384" width="9.140625" style="6"/>
  </cols>
  <sheetData>
    <row r="1" spans="1:45" s="1" customFormat="1" ht="5.25" customHeight="1" x14ac:dyDescent="0.25">
      <c r="A1" s="92"/>
      <c r="B1" s="92"/>
      <c r="C1" s="93"/>
      <c r="D1" s="93"/>
      <c r="E1" s="93"/>
      <c r="F1" s="93"/>
      <c r="G1" s="92"/>
      <c r="H1" s="93"/>
      <c r="I1" s="93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5"/>
      <c r="W1" s="92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2"/>
      <c r="AS1" s="92"/>
    </row>
    <row r="2" spans="1:45" s="1" customFormat="1" ht="3" customHeight="1" x14ac:dyDescent="0.2">
      <c r="A2" s="92"/>
      <c r="B2" s="92"/>
      <c r="C2" s="93"/>
      <c r="D2" s="93"/>
      <c r="E2" s="93"/>
      <c r="F2" s="93"/>
      <c r="G2" s="92"/>
      <c r="H2" s="93"/>
      <c r="I2" s="94"/>
      <c r="J2" s="96"/>
      <c r="K2" s="96"/>
      <c r="L2" s="96"/>
      <c r="M2" s="96"/>
      <c r="N2" s="96"/>
      <c r="O2" s="96"/>
      <c r="P2" s="94"/>
      <c r="Q2" s="94"/>
      <c r="R2" s="94"/>
      <c r="S2" s="94"/>
      <c r="T2" s="94"/>
      <c r="U2" s="94"/>
      <c r="V2" s="95"/>
      <c r="W2" s="92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2"/>
      <c r="AS2" s="92"/>
    </row>
    <row r="3" spans="1:45" s="1" customFormat="1" ht="15.75" hidden="1" customHeight="1" x14ac:dyDescent="0.2">
      <c r="A3" s="92"/>
      <c r="B3" s="92"/>
      <c r="C3" s="93"/>
      <c r="D3" s="93"/>
      <c r="E3" s="93"/>
      <c r="F3" s="93"/>
      <c r="G3" s="92"/>
      <c r="H3" s="93"/>
      <c r="I3" s="94"/>
      <c r="J3" s="96"/>
      <c r="K3" s="96"/>
      <c r="L3" s="96"/>
      <c r="M3" s="96"/>
      <c r="N3" s="96"/>
      <c r="O3" s="96"/>
      <c r="P3" s="94"/>
      <c r="Q3" s="94"/>
      <c r="R3" s="94"/>
      <c r="S3" s="94"/>
      <c r="T3" s="94"/>
      <c r="U3" s="94"/>
      <c r="V3" s="95"/>
      <c r="W3" s="92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2"/>
      <c r="AS3" s="92"/>
    </row>
    <row r="4" spans="1:45" s="1" customFormat="1" ht="15.75" hidden="1" customHeight="1" x14ac:dyDescent="0.2">
      <c r="A4" s="92"/>
      <c r="B4" s="92"/>
      <c r="C4" s="93"/>
      <c r="D4" s="93"/>
      <c r="E4" s="93"/>
      <c r="F4" s="93"/>
      <c r="G4" s="92"/>
      <c r="H4" s="93"/>
      <c r="I4" s="94"/>
      <c r="J4" s="96"/>
      <c r="K4" s="96"/>
      <c r="L4" s="96"/>
      <c r="M4" s="96"/>
      <c r="N4" s="96"/>
      <c r="O4" s="96"/>
      <c r="P4" s="94"/>
      <c r="Q4" s="94"/>
      <c r="R4" s="94"/>
      <c r="S4" s="94"/>
      <c r="T4" s="94"/>
      <c r="U4" s="94"/>
      <c r="V4" s="95"/>
      <c r="W4" s="92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2"/>
      <c r="AS4" s="92"/>
    </row>
    <row r="5" spans="1:45" s="4" customFormat="1" ht="14.25" customHeight="1" x14ac:dyDescent="0.2">
      <c r="A5" s="341" t="s">
        <v>0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6"/>
      <c r="AS5" s="96"/>
    </row>
    <row r="6" spans="1:45" s="1" customFormat="1" ht="12" customHeight="1" x14ac:dyDescent="0.25">
      <c r="A6" s="342" t="s">
        <v>109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2"/>
      <c r="AS6" s="92"/>
    </row>
    <row r="7" spans="1:45" ht="3" customHeight="1" x14ac:dyDescent="0.25">
      <c r="J7" s="100"/>
      <c r="X7" s="101"/>
    </row>
    <row r="8" spans="1:45" s="8" customFormat="1" ht="15" customHeight="1" x14ac:dyDescent="0.25">
      <c r="A8" s="340" t="s">
        <v>1</v>
      </c>
      <c r="B8" s="343" t="s">
        <v>2</v>
      </c>
      <c r="C8" s="343" t="s">
        <v>3</v>
      </c>
      <c r="D8" s="346" t="s">
        <v>102</v>
      </c>
      <c r="E8" s="347"/>
      <c r="F8" s="348"/>
      <c r="G8" s="352" t="s">
        <v>4</v>
      </c>
      <c r="H8" s="353"/>
      <c r="I8" s="353"/>
      <c r="J8" s="353"/>
      <c r="K8" s="353"/>
      <c r="L8" s="353"/>
      <c r="M8" s="353"/>
      <c r="N8" s="353"/>
      <c r="O8" s="354"/>
      <c r="P8" s="352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  <c r="AD8" s="353"/>
      <c r="AE8" s="353"/>
      <c r="AF8" s="353"/>
      <c r="AG8" s="353"/>
      <c r="AH8" s="353"/>
      <c r="AI8" s="353"/>
      <c r="AJ8" s="353"/>
      <c r="AK8" s="353"/>
      <c r="AL8" s="353"/>
      <c r="AM8" s="353"/>
      <c r="AN8" s="353"/>
      <c r="AO8" s="353"/>
      <c r="AP8" s="354"/>
      <c r="AQ8" s="339" t="s">
        <v>5</v>
      </c>
      <c r="AR8" s="102"/>
      <c r="AS8" s="103"/>
    </row>
    <row r="9" spans="1:45" s="8" customFormat="1" ht="15" customHeight="1" x14ac:dyDescent="0.25">
      <c r="A9" s="340"/>
      <c r="B9" s="344"/>
      <c r="C9" s="344"/>
      <c r="D9" s="349"/>
      <c r="E9" s="350"/>
      <c r="F9" s="351"/>
      <c r="G9" s="340" t="s">
        <v>6</v>
      </c>
      <c r="H9" s="340"/>
      <c r="I9" s="340"/>
      <c r="J9" s="340" t="s">
        <v>7</v>
      </c>
      <c r="K9" s="340"/>
      <c r="L9" s="340"/>
      <c r="M9" s="340" t="s">
        <v>8</v>
      </c>
      <c r="N9" s="340"/>
      <c r="O9" s="340"/>
      <c r="P9" s="340" t="s">
        <v>9</v>
      </c>
      <c r="Q9" s="340"/>
      <c r="R9" s="340"/>
      <c r="S9" s="340" t="s">
        <v>10</v>
      </c>
      <c r="T9" s="340"/>
      <c r="U9" s="340"/>
      <c r="V9" s="340" t="s">
        <v>11</v>
      </c>
      <c r="W9" s="340"/>
      <c r="X9" s="340"/>
      <c r="Y9" s="340" t="s">
        <v>12</v>
      </c>
      <c r="Z9" s="340"/>
      <c r="AA9" s="340"/>
      <c r="AB9" s="340" t="s">
        <v>13</v>
      </c>
      <c r="AC9" s="340"/>
      <c r="AD9" s="340"/>
      <c r="AE9" s="340" t="s">
        <v>14</v>
      </c>
      <c r="AF9" s="340"/>
      <c r="AG9" s="340"/>
      <c r="AH9" s="340" t="s">
        <v>15</v>
      </c>
      <c r="AI9" s="340"/>
      <c r="AJ9" s="340"/>
      <c r="AK9" s="340" t="s">
        <v>16</v>
      </c>
      <c r="AL9" s="340"/>
      <c r="AM9" s="340"/>
      <c r="AN9" s="340" t="s">
        <v>17</v>
      </c>
      <c r="AO9" s="340"/>
      <c r="AP9" s="340"/>
      <c r="AQ9" s="339"/>
      <c r="AR9" s="105"/>
      <c r="AS9" s="76"/>
    </row>
    <row r="10" spans="1:45" s="8" customFormat="1" ht="39.75" customHeight="1" x14ac:dyDescent="0.25">
      <c r="A10" s="340"/>
      <c r="B10" s="345"/>
      <c r="C10" s="345"/>
      <c r="D10" s="106" t="s">
        <v>18</v>
      </c>
      <c r="E10" s="106" t="s">
        <v>19</v>
      </c>
      <c r="F10" s="106" t="s">
        <v>20</v>
      </c>
      <c r="G10" s="106" t="s">
        <v>18</v>
      </c>
      <c r="H10" s="106" t="s">
        <v>19</v>
      </c>
      <c r="I10" s="106" t="s">
        <v>20</v>
      </c>
      <c r="J10" s="106" t="s">
        <v>18</v>
      </c>
      <c r="K10" s="106" t="s">
        <v>19</v>
      </c>
      <c r="L10" s="106" t="s">
        <v>20</v>
      </c>
      <c r="M10" s="106" t="s">
        <v>18</v>
      </c>
      <c r="N10" s="106" t="s">
        <v>19</v>
      </c>
      <c r="O10" s="106" t="s">
        <v>20</v>
      </c>
      <c r="P10" s="106" t="s">
        <v>18</v>
      </c>
      <c r="Q10" s="106" t="s">
        <v>19</v>
      </c>
      <c r="R10" s="106" t="s">
        <v>20</v>
      </c>
      <c r="S10" s="106" t="s">
        <v>18</v>
      </c>
      <c r="T10" s="106" t="s">
        <v>19</v>
      </c>
      <c r="U10" s="106" t="s">
        <v>20</v>
      </c>
      <c r="V10" s="106" t="s">
        <v>18</v>
      </c>
      <c r="W10" s="106" t="s">
        <v>19</v>
      </c>
      <c r="X10" s="106" t="s">
        <v>20</v>
      </c>
      <c r="Y10" s="106" t="s">
        <v>18</v>
      </c>
      <c r="Z10" s="106" t="s">
        <v>19</v>
      </c>
      <c r="AA10" s="106" t="s">
        <v>20</v>
      </c>
      <c r="AB10" s="106" t="s">
        <v>18</v>
      </c>
      <c r="AC10" s="106" t="s">
        <v>19</v>
      </c>
      <c r="AD10" s="106" t="s">
        <v>20</v>
      </c>
      <c r="AE10" s="106" t="s">
        <v>18</v>
      </c>
      <c r="AF10" s="106" t="s">
        <v>19</v>
      </c>
      <c r="AG10" s="106" t="s">
        <v>20</v>
      </c>
      <c r="AH10" s="106" t="s">
        <v>18</v>
      </c>
      <c r="AI10" s="106" t="s">
        <v>19</v>
      </c>
      <c r="AJ10" s="106" t="s">
        <v>20</v>
      </c>
      <c r="AK10" s="106" t="s">
        <v>18</v>
      </c>
      <c r="AL10" s="106" t="s">
        <v>19</v>
      </c>
      <c r="AM10" s="106" t="s">
        <v>20</v>
      </c>
      <c r="AN10" s="106" t="s">
        <v>18</v>
      </c>
      <c r="AO10" s="106" t="s">
        <v>19</v>
      </c>
      <c r="AP10" s="106" t="s">
        <v>20</v>
      </c>
      <c r="AQ10" s="339"/>
      <c r="AR10" s="107"/>
      <c r="AS10" s="76"/>
    </row>
    <row r="11" spans="1:45" s="8" customFormat="1" ht="13.5" customHeight="1" x14ac:dyDescent="0.25">
      <c r="A11" s="106">
        <v>1</v>
      </c>
      <c r="B11" s="106">
        <v>2</v>
      </c>
      <c r="C11" s="106">
        <v>4</v>
      </c>
      <c r="D11" s="106">
        <v>5</v>
      </c>
      <c r="E11" s="106">
        <v>6</v>
      </c>
      <c r="F11" s="106">
        <v>7</v>
      </c>
      <c r="G11" s="106">
        <v>8</v>
      </c>
      <c r="H11" s="106">
        <v>9</v>
      </c>
      <c r="I11" s="106">
        <v>10</v>
      </c>
      <c r="J11" s="106">
        <v>11</v>
      </c>
      <c r="K11" s="106">
        <v>12</v>
      </c>
      <c r="L11" s="106">
        <v>13</v>
      </c>
      <c r="M11" s="106">
        <v>14</v>
      </c>
      <c r="N11" s="106">
        <v>15</v>
      </c>
      <c r="O11" s="106">
        <v>16</v>
      </c>
      <c r="P11" s="106">
        <v>17</v>
      </c>
      <c r="Q11" s="106">
        <v>18</v>
      </c>
      <c r="R11" s="106">
        <v>19</v>
      </c>
      <c r="S11" s="106">
        <v>20</v>
      </c>
      <c r="T11" s="106">
        <v>21</v>
      </c>
      <c r="U11" s="106">
        <v>22</v>
      </c>
      <c r="V11" s="106">
        <v>23</v>
      </c>
      <c r="W11" s="106"/>
      <c r="X11" s="106"/>
      <c r="Y11" s="106">
        <v>26</v>
      </c>
      <c r="Z11" s="106">
        <v>27</v>
      </c>
      <c r="AA11" s="106">
        <v>28</v>
      </c>
      <c r="AB11" s="106">
        <v>29</v>
      </c>
      <c r="AC11" s="106">
        <v>30</v>
      </c>
      <c r="AD11" s="106">
        <v>31</v>
      </c>
      <c r="AE11" s="106">
        <v>32</v>
      </c>
      <c r="AF11" s="106">
        <v>33</v>
      </c>
      <c r="AG11" s="106">
        <v>34</v>
      </c>
      <c r="AH11" s="106">
        <v>35</v>
      </c>
      <c r="AI11" s="106">
        <v>36</v>
      </c>
      <c r="AJ11" s="106">
        <v>37</v>
      </c>
      <c r="AK11" s="106">
        <v>38</v>
      </c>
      <c r="AL11" s="106">
        <v>39</v>
      </c>
      <c r="AM11" s="106">
        <v>40</v>
      </c>
      <c r="AN11" s="106">
        <v>41</v>
      </c>
      <c r="AO11" s="106">
        <v>42</v>
      </c>
      <c r="AP11" s="106">
        <v>43</v>
      </c>
      <c r="AQ11" s="106">
        <v>44</v>
      </c>
      <c r="AR11" s="104"/>
      <c r="AS11" s="104"/>
    </row>
    <row r="12" spans="1:45" s="8" customFormat="1" ht="16.5" customHeight="1" x14ac:dyDescent="0.25">
      <c r="A12" s="332" t="s">
        <v>21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9"/>
      <c r="AR12" s="110"/>
      <c r="AS12" s="110"/>
    </row>
    <row r="13" spans="1:45" s="8" customFormat="1" ht="20.25" customHeight="1" x14ac:dyDescent="0.25">
      <c r="A13" s="332" t="s">
        <v>22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9"/>
      <c r="AR13" s="110"/>
      <c r="AS13" s="110"/>
    </row>
    <row r="14" spans="1:45" s="8" customFormat="1" ht="51" customHeight="1" x14ac:dyDescent="0.25">
      <c r="A14" s="64" t="s">
        <v>93</v>
      </c>
      <c r="B14" s="111" t="s">
        <v>68</v>
      </c>
      <c r="C14" s="56">
        <v>1</v>
      </c>
      <c r="D14" s="56">
        <v>1</v>
      </c>
      <c r="E14" s="56">
        <f>W14+AI14+N14</f>
        <v>1</v>
      </c>
      <c r="F14" s="68">
        <f>E14/D14</f>
        <v>1</v>
      </c>
      <c r="G14" s="56">
        <v>0</v>
      </c>
      <c r="H14" s="56">
        <v>0</v>
      </c>
      <c r="I14" s="68">
        <v>0</v>
      </c>
      <c r="J14" s="56">
        <v>0</v>
      </c>
      <c r="K14" s="56">
        <v>0</v>
      </c>
      <c r="L14" s="68">
        <v>0</v>
      </c>
      <c r="M14" s="56">
        <v>1</v>
      </c>
      <c r="N14" s="56">
        <v>1</v>
      </c>
      <c r="O14" s="68">
        <f>N14/M14</f>
        <v>1</v>
      </c>
      <c r="P14" s="56">
        <v>0</v>
      </c>
      <c r="Q14" s="56">
        <v>0</v>
      </c>
      <c r="R14" s="68">
        <v>0</v>
      </c>
      <c r="S14" s="56">
        <v>0</v>
      </c>
      <c r="T14" s="56">
        <v>0</v>
      </c>
      <c r="U14" s="68">
        <v>0</v>
      </c>
      <c r="V14" s="56">
        <v>0</v>
      </c>
      <c r="W14" s="56">
        <v>0</v>
      </c>
      <c r="X14" s="68">
        <v>0</v>
      </c>
      <c r="Y14" s="56">
        <v>0</v>
      </c>
      <c r="Z14" s="56">
        <v>0</v>
      </c>
      <c r="AA14" s="68">
        <v>0</v>
      </c>
      <c r="AB14" s="56">
        <v>0</v>
      </c>
      <c r="AC14" s="56">
        <v>0</v>
      </c>
      <c r="AD14" s="68">
        <v>0</v>
      </c>
      <c r="AE14" s="56">
        <v>0</v>
      </c>
      <c r="AF14" s="56">
        <v>0</v>
      </c>
      <c r="AG14" s="68">
        <v>0</v>
      </c>
      <c r="AH14" s="56">
        <v>0</v>
      </c>
      <c r="AI14" s="56">
        <v>0</v>
      </c>
      <c r="AJ14" s="68">
        <v>0</v>
      </c>
      <c r="AK14" s="56">
        <v>0</v>
      </c>
      <c r="AL14" s="56">
        <v>0</v>
      </c>
      <c r="AM14" s="68">
        <v>0</v>
      </c>
      <c r="AN14" s="56">
        <v>0</v>
      </c>
      <c r="AO14" s="56">
        <v>0</v>
      </c>
      <c r="AP14" s="68">
        <v>0</v>
      </c>
      <c r="AQ14" s="106"/>
      <c r="AR14" s="66"/>
      <c r="AS14" s="66"/>
    </row>
    <row r="15" spans="1:45" s="9" customFormat="1" ht="17.25" customHeight="1" x14ac:dyDescent="0.25">
      <c r="A15" s="327" t="s">
        <v>23</v>
      </c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3"/>
      <c r="AR15" s="66"/>
      <c r="AS15" s="66"/>
    </row>
    <row r="16" spans="1:45" s="9" customFormat="1" ht="20.25" customHeight="1" x14ac:dyDescent="0.25">
      <c r="A16" s="327" t="s">
        <v>69</v>
      </c>
      <c r="B16" s="328"/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3"/>
      <c r="AR16" s="66"/>
      <c r="AS16" s="66"/>
    </row>
    <row r="17" spans="1:45" s="9" customFormat="1" ht="63" customHeight="1" x14ac:dyDescent="0.25">
      <c r="A17" s="64" t="s">
        <v>94</v>
      </c>
      <c r="B17" s="58" t="s">
        <v>70</v>
      </c>
      <c r="C17" s="56">
        <v>1</v>
      </c>
      <c r="D17" s="56">
        <v>16</v>
      </c>
      <c r="E17" s="56">
        <f>SUM(H17,K17,N17,Q17,T17,W17,Z17,AC17,AF17,AI17,AL17,AO17)</f>
        <v>0</v>
      </c>
      <c r="F17" s="116">
        <f>(E17*100%)/D17</f>
        <v>0</v>
      </c>
      <c r="G17" s="56">
        <v>0</v>
      </c>
      <c r="H17" s="56">
        <v>0</v>
      </c>
      <c r="I17" s="65">
        <v>0</v>
      </c>
      <c r="J17" s="56">
        <v>0</v>
      </c>
      <c r="K17" s="56">
        <v>0</v>
      </c>
      <c r="L17" s="65">
        <v>0</v>
      </c>
      <c r="M17" s="56">
        <v>0</v>
      </c>
      <c r="N17" s="56">
        <v>0</v>
      </c>
      <c r="O17" s="65">
        <v>0</v>
      </c>
      <c r="P17" s="56">
        <v>0</v>
      </c>
      <c r="Q17" s="56">
        <v>0</v>
      </c>
      <c r="R17" s="65">
        <v>1</v>
      </c>
      <c r="S17" s="56">
        <v>0</v>
      </c>
      <c r="T17" s="56">
        <v>0</v>
      </c>
      <c r="U17" s="65">
        <v>0</v>
      </c>
      <c r="V17" s="56">
        <v>0</v>
      </c>
      <c r="W17" s="56">
        <v>0</v>
      </c>
      <c r="X17" s="65">
        <v>0</v>
      </c>
      <c r="Y17" s="56">
        <v>4</v>
      </c>
      <c r="Z17" s="56">
        <v>0</v>
      </c>
      <c r="AA17" s="65">
        <v>0</v>
      </c>
      <c r="AB17" s="56">
        <v>0</v>
      </c>
      <c r="AC17" s="56">
        <v>0</v>
      </c>
      <c r="AD17" s="65">
        <v>0</v>
      </c>
      <c r="AE17" s="56">
        <v>0</v>
      </c>
      <c r="AF17" s="56">
        <v>0</v>
      </c>
      <c r="AG17" s="65">
        <v>0</v>
      </c>
      <c r="AH17" s="56">
        <v>10</v>
      </c>
      <c r="AI17" s="56">
        <v>0</v>
      </c>
      <c r="AJ17" s="65">
        <v>0</v>
      </c>
      <c r="AK17" s="56">
        <v>0</v>
      </c>
      <c r="AL17" s="56">
        <v>0</v>
      </c>
      <c r="AM17" s="65">
        <v>0</v>
      </c>
      <c r="AN17" s="56">
        <v>2</v>
      </c>
      <c r="AO17" s="56">
        <v>0</v>
      </c>
      <c r="AP17" s="65">
        <v>0</v>
      </c>
      <c r="AQ17" s="56"/>
      <c r="AR17" s="66"/>
      <c r="AS17" s="66"/>
    </row>
    <row r="18" spans="1:45" s="9" customFormat="1" ht="78.75" x14ac:dyDescent="0.25">
      <c r="A18" s="64" t="s">
        <v>36</v>
      </c>
      <c r="B18" s="58" t="s">
        <v>71</v>
      </c>
      <c r="C18" s="67">
        <v>3.9</v>
      </c>
      <c r="D18" s="253">
        <v>41.3</v>
      </c>
      <c r="E18" s="67">
        <f>SUM(H18,K18,N18,Q18,T18,W18,Z18,AC18,AF18,AI18,AL18,AO18)</f>
        <v>38.6</v>
      </c>
      <c r="F18" s="65">
        <f>E18/D18</f>
        <v>0.93462469733656184</v>
      </c>
      <c r="G18" s="56">
        <v>0</v>
      </c>
      <c r="H18" s="56">
        <v>0</v>
      </c>
      <c r="I18" s="65">
        <v>0</v>
      </c>
      <c r="J18" s="56">
        <v>0</v>
      </c>
      <c r="K18" s="56">
        <v>0</v>
      </c>
      <c r="L18" s="65">
        <v>0</v>
      </c>
      <c r="M18" s="56">
        <v>0</v>
      </c>
      <c r="N18" s="56">
        <v>0</v>
      </c>
      <c r="O18" s="65">
        <v>0</v>
      </c>
      <c r="P18" s="67">
        <v>0</v>
      </c>
      <c r="Q18" s="67">
        <v>0</v>
      </c>
      <c r="R18" s="65">
        <v>0</v>
      </c>
      <c r="S18" s="67">
        <v>38.6</v>
      </c>
      <c r="T18" s="67">
        <v>38.6</v>
      </c>
      <c r="U18" s="65">
        <f>T18/S18</f>
        <v>1</v>
      </c>
      <c r="V18" s="67">
        <v>0</v>
      </c>
      <c r="W18" s="56">
        <v>0</v>
      </c>
      <c r="X18" s="65">
        <v>0</v>
      </c>
      <c r="Y18" s="67">
        <v>0</v>
      </c>
      <c r="Z18" s="56">
        <v>0</v>
      </c>
      <c r="AA18" s="65">
        <v>0</v>
      </c>
      <c r="AB18" s="67">
        <v>0</v>
      </c>
      <c r="AC18" s="56">
        <v>0</v>
      </c>
      <c r="AD18" s="65">
        <v>0</v>
      </c>
      <c r="AE18" s="67">
        <v>41.3</v>
      </c>
      <c r="AF18" s="56">
        <v>0</v>
      </c>
      <c r="AG18" s="68">
        <v>0</v>
      </c>
      <c r="AH18" s="69">
        <v>0</v>
      </c>
      <c r="AI18" s="67">
        <v>0</v>
      </c>
      <c r="AJ18" s="65">
        <v>0</v>
      </c>
      <c r="AK18" s="67">
        <v>0</v>
      </c>
      <c r="AL18" s="67">
        <v>0</v>
      </c>
      <c r="AM18" s="65">
        <v>0</v>
      </c>
      <c r="AN18" s="67">
        <v>0</v>
      </c>
      <c r="AO18" s="67">
        <v>0</v>
      </c>
      <c r="AP18" s="65">
        <v>0</v>
      </c>
      <c r="AQ18" s="56" t="s">
        <v>106</v>
      </c>
      <c r="AR18" s="114"/>
      <c r="AS18" s="66"/>
    </row>
    <row r="19" spans="1:45" s="9" customFormat="1" ht="60" customHeight="1" x14ac:dyDescent="0.25">
      <c r="A19" s="64" t="s">
        <v>38</v>
      </c>
      <c r="B19" s="58" t="s">
        <v>72</v>
      </c>
      <c r="C19" s="56">
        <v>100</v>
      </c>
      <c r="D19" s="67">
        <v>0</v>
      </c>
      <c r="E19" s="56">
        <f>SUM(H19,K19,N19,Q19,T19,W19,Z19,AC19,AF19,AI19,AL19,AO19)</f>
        <v>0</v>
      </c>
      <c r="F19" s="65">
        <v>0</v>
      </c>
      <c r="G19" s="56">
        <v>0</v>
      </c>
      <c r="H19" s="56">
        <v>0</v>
      </c>
      <c r="I19" s="65">
        <v>0</v>
      </c>
      <c r="J19" s="56">
        <v>0</v>
      </c>
      <c r="K19" s="56">
        <v>0</v>
      </c>
      <c r="L19" s="65">
        <v>0</v>
      </c>
      <c r="M19" s="56">
        <v>0</v>
      </c>
      <c r="N19" s="56">
        <v>0</v>
      </c>
      <c r="O19" s="65">
        <v>0</v>
      </c>
      <c r="P19" s="56">
        <v>0</v>
      </c>
      <c r="Q19" s="56">
        <v>0</v>
      </c>
      <c r="R19" s="65">
        <v>0</v>
      </c>
      <c r="S19" s="56">
        <v>0</v>
      </c>
      <c r="T19" s="56">
        <v>0</v>
      </c>
      <c r="U19" s="65">
        <v>0</v>
      </c>
      <c r="V19" s="67">
        <v>0</v>
      </c>
      <c r="W19" s="56">
        <v>0</v>
      </c>
      <c r="X19" s="65">
        <v>0</v>
      </c>
      <c r="Y19" s="56">
        <v>0</v>
      </c>
      <c r="Z19" s="56">
        <v>0</v>
      </c>
      <c r="AA19" s="65">
        <v>0</v>
      </c>
      <c r="AB19" s="67">
        <v>0</v>
      </c>
      <c r="AC19" s="56">
        <v>0</v>
      </c>
      <c r="AD19" s="65">
        <v>0</v>
      </c>
      <c r="AE19" s="67">
        <v>0</v>
      </c>
      <c r="AF19" s="56">
        <v>0</v>
      </c>
      <c r="AG19" s="68">
        <v>0</v>
      </c>
      <c r="AH19" s="67">
        <v>0</v>
      </c>
      <c r="AI19" s="56">
        <v>0</v>
      </c>
      <c r="AJ19" s="65">
        <v>0</v>
      </c>
      <c r="AK19" s="56">
        <v>0</v>
      </c>
      <c r="AL19" s="56">
        <v>0</v>
      </c>
      <c r="AM19" s="65">
        <v>0</v>
      </c>
      <c r="AN19" s="56">
        <v>0</v>
      </c>
      <c r="AO19" s="56">
        <v>0</v>
      </c>
      <c r="AP19" s="65">
        <v>0</v>
      </c>
      <c r="AQ19" s="56"/>
      <c r="AR19" s="66"/>
      <c r="AS19" s="66"/>
    </row>
    <row r="20" spans="1:45" s="9" customFormat="1" ht="199.5" customHeight="1" x14ac:dyDescent="0.25">
      <c r="A20" s="64" t="s">
        <v>42</v>
      </c>
      <c r="B20" s="58" t="s">
        <v>73</v>
      </c>
      <c r="C20" s="56">
        <v>100</v>
      </c>
      <c r="D20" s="67">
        <v>100</v>
      </c>
      <c r="E20" s="56">
        <f>SUM(H20,K20,N20,Q20,T20,W20,Z20,AC20,AF20,AI20,AL20,AO20)</f>
        <v>0</v>
      </c>
      <c r="F20" s="65">
        <v>0</v>
      </c>
      <c r="G20" s="56">
        <v>0</v>
      </c>
      <c r="H20" s="56">
        <v>0</v>
      </c>
      <c r="I20" s="65">
        <v>0</v>
      </c>
      <c r="J20" s="56">
        <v>0</v>
      </c>
      <c r="K20" s="56">
        <v>0</v>
      </c>
      <c r="L20" s="65">
        <v>0</v>
      </c>
      <c r="M20" s="56">
        <v>0</v>
      </c>
      <c r="N20" s="56">
        <v>0</v>
      </c>
      <c r="O20" s="65">
        <v>0</v>
      </c>
      <c r="P20" s="56">
        <v>0</v>
      </c>
      <c r="Q20" s="56">
        <v>0</v>
      </c>
      <c r="R20" s="65">
        <v>0</v>
      </c>
      <c r="S20" s="56">
        <v>0</v>
      </c>
      <c r="T20" s="56">
        <v>0</v>
      </c>
      <c r="U20" s="65">
        <v>0</v>
      </c>
      <c r="V20" s="67">
        <v>0</v>
      </c>
      <c r="W20" s="56">
        <v>0</v>
      </c>
      <c r="X20" s="65">
        <v>0</v>
      </c>
      <c r="Y20" s="56">
        <v>0</v>
      </c>
      <c r="Z20" s="56">
        <v>0</v>
      </c>
      <c r="AA20" s="65">
        <v>0</v>
      </c>
      <c r="AB20" s="67">
        <v>0</v>
      </c>
      <c r="AC20" s="56">
        <v>0</v>
      </c>
      <c r="AD20" s="65">
        <v>0</v>
      </c>
      <c r="AE20" s="67">
        <v>0</v>
      </c>
      <c r="AF20" s="56">
        <v>0</v>
      </c>
      <c r="AG20" s="68">
        <v>0</v>
      </c>
      <c r="AH20" s="67">
        <v>0</v>
      </c>
      <c r="AI20" s="56">
        <v>0</v>
      </c>
      <c r="AJ20" s="65">
        <v>0</v>
      </c>
      <c r="AK20" s="56">
        <v>0</v>
      </c>
      <c r="AL20" s="56">
        <v>0</v>
      </c>
      <c r="AM20" s="65">
        <v>0</v>
      </c>
      <c r="AN20" s="56">
        <v>100</v>
      </c>
      <c r="AO20" s="56">
        <v>0</v>
      </c>
      <c r="AP20" s="65">
        <v>0</v>
      </c>
      <c r="AQ20" s="56"/>
      <c r="AR20" s="66"/>
      <c r="AS20" s="66"/>
    </row>
    <row r="21" spans="1:45" s="9" customFormat="1" ht="87" customHeight="1" x14ac:dyDescent="0.25">
      <c r="A21" s="70">
        <v>6</v>
      </c>
      <c r="B21" s="71" t="s">
        <v>74</v>
      </c>
      <c r="C21" s="72">
        <v>54</v>
      </c>
      <c r="D21" s="72">
        <v>0</v>
      </c>
      <c r="E21" s="56">
        <f>SUM(H21,K21,N21,Q21,T21,W21,Z21,AC21,AF21,AI21,AL21,AO21)</f>
        <v>0</v>
      </c>
      <c r="F21" s="65">
        <v>0</v>
      </c>
      <c r="G21" s="72">
        <v>0</v>
      </c>
      <c r="H21" s="72">
        <v>0</v>
      </c>
      <c r="I21" s="65">
        <v>0</v>
      </c>
      <c r="J21" s="72">
        <v>0</v>
      </c>
      <c r="K21" s="72">
        <v>0</v>
      </c>
      <c r="L21" s="65">
        <v>0</v>
      </c>
      <c r="M21" s="72">
        <v>0</v>
      </c>
      <c r="N21" s="72">
        <v>0</v>
      </c>
      <c r="O21" s="65">
        <v>0</v>
      </c>
      <c r="P21" s="72">
        <v>0</v>
      </c>
      <c r="Q21" s="72">
        <v>0</v>
      </c>
      <c r="R21" s="65">
        <v>0</v>
      </c>
      <c r="S21" s="72">
        <v>0</v>
      </c>
      <c r="T21" s="72">
        <v>0</v>
      </c>
      <c r="U21" s="73">
        <v>0</v>
      </c>
      <c r="V21" s="72">
        <v>0</v>
      </c>
      <c r="W21" s="72">
        <v>0</v>
      </c>
      <c r="X21" s="73">
        <v>0</v>
      </c>
      <c r="Y21" s="72">
        <v>0</v>
      </c>
      <c r="Z21" s="72">
        <v>0</v>
      </c>
      <c r="AA21" s="73">
        <v>0</v>
      </c>
      <c r="AB21" s="72">
        <v>0</v>
      </c>
      <c r="AC21" s="72">
        <v>0</v>
      </c>
      <c r="AD21" s="73">
        <v>0</v>
      </c>
      <c r="AE21" s="72">
        <v>0</v>
      </c>
      <c r="AF21" s="72">
        <v>0</v>
      </c>
      <c r="AG21" s="73">
        <v>0</v>
      </c>
      <c r="AH21" s="72">
        <v>0</v>
      </c>
      <c r="AI21" s="72">
        <v>0</v>
      </c>
      <c r="AJ21" s="73">
        <v>0</v>
      </c>
      <c r="AK21" s="72">
        <v>0</v>
      </c>
      <c r="AL21" s="72">
        <v>0</v>
      </c>
      <c r="AM21" s="73">
        <v>0</v>
      </c>
      <c r="AN21" s="72">
        <v>0</v>
      </c>
      <c r="AO21" s="72">
        <v>0</v>
      </c>
      <c r="AP21" s="73">
        <v>0</v>
      </c>
      <c r="AQ21" s="56"/>
      <c r="AR21" s="66"/>
      <c r="AS21" s="66"/>
    </row>
    <row r="22" spans="1:45" s="9" customFormat="1" ht="20.25" customHeight="1" x14ac:dyDescent="0.25">
      <c r="A22" s="327" t="s">
        <v>79</v>
      </c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328"/>
      <c r="W22" s="328"/>
      <c r="X22" s="328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3"/>
      <c r="AR22" s="66"/>
      <c r="AS22" s="66"/>
    </row>
    <row r="23" spans="1:45" s="9" customFormat="1" ht="18" customHeight="1" x14ac:dyDescent="0.25">
      <c r="A23" s="327" t="s">
        <v>80</v>
      </c>
      <c r="B23" s="328"/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3"/>
      <c r="AR23" s="66"/>
      <c r="AS23" s="66"/>
    </row>
    <row r="24" spans="1:45" s="9" customFormat="1" ht="94.5" customHeight="1" x14ac:dyDescent="0.25">
      <c r="A24" s="64" t="s">
        <v>53</v>
      </c>
      <c r="B24" s="58" t="s">
        <v>75</v>
      </c>
      <c r="C24" s="79" t="s">
        <v>48</v>
      </c>
      <c r="D24" s="218">
        <v>13738.5</v>
      </c>
      <c r="E24" s="67">
        <f>SUM(H24,K24,N24,Q24,T24,W24,Z24,AC24,AF24,AI24,AL24,AO24)</f>
        <v>7627.5999999999995</v>
      </c>
      <c r="F24" s="134">
        <f>(E24*100%)/D24</f>
        <v>0.55519889362011865</v>
      </c>
      <c r="G24" s="67">
        <v>865</v>
      </c>
      <c r="H24" s="67">
        <v>865.3</v>
      </c>
      <c r="I24" s="65">
        <v>0</v>
      </c>
      <c r="J24" s="67">
        <v>900</v>
      </c>
      <c r="K24" s="67">
        <v>0</v>
      </c>
      <c r="L24" s="65">
        <v>0</v>
      </c>
      <c r="M24" s="67">
        <v>1400</v>
      </c>
      <c r="N24" s="252">
        <v>3414.5</v>
      </c>
      <c r="O24" s="65">
        <f>N24/M24</f>
        <v>2.4389285714285713</v>
      </c>
      <c r="P24" s="67">
        <v>1400</v>
      </c>
      <c r="Q24" s="80">
        <v>1626.1</v>
      </c>
      <c r="R24" s="65">
        <f>Q24/P24</f>
        <v>1.1615</v>
      </c>
      <c r="S24" s="69">
        <v>1400</v>
      </c>
      <c r="T24" s="67">
        <v>963.9</v>
      </c>
      <c r="U24" s="65">
        <f>T24/S24</f>
        <v>0.6885</v>
      </c>
      <c r="V24" s="67">
        <v>1400</v>
      </c>
      <c r="W24" s="67">
        <v>757.8</v>
      </c>
      <c r="X24" s="65">
        <f>W24/V24</f>
        <v>0.54128571428571426</v>
      </c>
      <c r="Y24" s="67">
        <v>500</v>
      </c>
      <c r="Z24" s="67">
        <v>0</v>
      </c>
      <c r="AA24" s="73">
        <v>0</v>
      </c>
      <c r="AB24" s="67">
        <v>500</v>
      </c>
      <c r="AC24" s="67">
        <v>0</v>
      </c>
      <c r="AD24" s="65">
        <v>0</v>
      </c>
      <c r="AE24" s="67">
        <v>500</v>
      </c>
      <c r="AF24" s="67">
        <v>0</v>
      </c>
      <c r="AG24" s="68">
        <v>0</v>
      </c>
      <c r="AH24" s="67">
        <v>500</v>
      </c>
      <c r="AI24" s="67">
        <v>0</v>
      </c>
      <c r="AJ24" s="65">
        <v>0</v>
      </c>
      <c r="AK24" s="67">
        <v>2200</v>
      </c>
      <c r="AL24" s="67">
        <v>0</v>
      </c>
      <c r="AM24" s="65">
        <v>0</v>
      </c>
      <c r="AN24" s="67">
        <v>2173.5</v>
      </c>
      <c r="AO24" s="56">
        <v>0</v>
      </c>
      <c r="AP24" s="65">
        <v>0</v>
      </c>
      <c r="AQ24" s="115"/>
      <c r="AR24" s="114"/>
      <c r="AS24" s="66"/>
    </row>
    <row r="25" spans="1:45" s="9" customFormat="1" ht="18" customHeight="1" x14ac:dyDescent="0.25">
      <c r="A25" s="327" t="s">
        <v>81</v>
      </c>
      <c r="B25" s="328"/>
      <c r="C25" s="328"/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328"/>
      <c r="O25" s="328"/>
      <c r="P25" s="328"/>
      <c r="Q25" s="328"/>
      <c r="R25" s="328"/>
      <c r="S25" s="328"/>
      <c r="T25" s="328"/>
      <c r="U25" s="328"/>
      <c r="V25" s="328"/>
      <c r="W25" s="328"/>
      <c r="X25" s="328"/>
      <c r="Y25" s="328"/>
      <c r="Z25" s="328"/>
      <c r="AA25" s="328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3"/>
      <c r="AR25" s="66"/>
      <c r="AS25" s="66"/>
    </row>
    <row r="26" spans="1:45" s="37" customFormat="1" ht="87.75" customHeight="1" x14ac:dyDescent="0.25">
      <c r="A26" s="170" t="s">
        <v>95</v>
      </c>
      <c r="B26" s="213" t="s">
        <v>76</v>
      </c>
      <c r="C26" s="166">
        <v>53715.8</v>
      </c>
      <c r="D26" s="254">
        <v>13738.5</v>
      </c>
      <c r="E26" s="171">
        <f>SUM(H26,K26,N26,Q26,T26,W26,Z26,AC26,AF26,AI26,AL26,AO26)</f>
        <v>7211.2</v>
      </c>
      <c r="F26" s="173">
        <f>(E26*100%)/D26</f>
        <v>0.52488990792299017</v>
      </c>
      <c r="G26" s="172">
        <v>865</v>
      </c>
      <c r="H26" s="172">
        <v>865.3</v>
      </c>
      <c r="I26" s="174">
        <f>H26/G26</f>
        <v>1.0003468208092485</v>
      </c>
      <c r="J26" s="172">
        <v>900</v>
      </c>
      <c r="K26" s="172">
        <v>0</v>
      </c>
      <c r="L26" s="175">
        <v>0</v>
      </c>
      <c r="M26" s="172">
        <v>1400</v>
      </c>
      <c r="N26" s="172">
        <v>3296.7</v>
      </c>
      <c r="O26" s="175">
        <f>N26/M26</f>
        <v>2.3547857142857143</v>
      </c>
      <c r="P26" s="172">
        <v>1400</v>
      </c>
      <c r="Q26" s="172">
        <v>1552.4</v>
      </c>
      <c r="R26" s="175">
        <f>Q26/P26</f>
        <v>1.108857142857143</v>
      </c>
      <c r="S26" s="176">
        <v>1400</v>
      </c>
      <c r="T26" s="172">
        <v>888</v>
      </c>
      <c r="U26" s="175">
        <f>T26/S26</f>
        <v>0.63428571428571423</v>
      </c>
      <c r="V26" s="172">
        <v>1400</v>
      </c>
      <c r="W26" s="172">
        <v>608.79999999999995</v>
      </c>
      <c r="X26" s="175">
        <f>W26/V26</f>
        <v>0.43485714285714283</v>
      </c>
      <c r="Y26" s="172">
        <v>500</v>
      </c>
      <c r="Z26" s="172">
        <v>0</v>
      </c>
      <c r="AA26" s="177">
        <v>0</v>
      </c>
      <c r="AB26" s="172">
        <v>500</v>
      </c>
      <c r="AC26" s="172">
        <v>0</v>
      </c>
      <c r="AD26" s="174">
        <v>0</v>
      </c>
      <c r="AE26" s="172">
        <v>500</v>
      </c>
      <c r="AF26" s="172">
        <v>0</v>
      </c>
      <c r="AG26" s="178">
        <v>0</v>
      </c>
      <c r="AH26" s="172">
        <v>500</v>
      </c>
      <c r="AI26" s="172">
        <v>0</v>
      </c>
      <c r="AJ26" s="175">
        <v>0</v>
      </c>
      <c r="AK26" s="172">
        <v>2200</v>
      </c>
      <c r="AL26" s="172">
        <v>0</v>
      </c>
      <c r="AM26" s="174">
        <v>0</v>
      </c>
      <c r="AN26" s="172">
        <v>2173.5</v>
      </c>
      <c r="AO26" s="179">
        <v>0</v>
      </c>
      <c r="AP26" s="174">
        <v>0</v>
      </c>
      <c r="AQ26" s="325"/>
      <c r="AR26" s="114"/>
      <c r="AS26" s="66"/>
    </row>
    <row r="27" spans="1:45" s="9" customFormat="1" ht="86.25" customHeight="1" x14ac:dyDescent="0.25">
      <c r="A27" s="64" t="s">
        <v>96</v>
      </c>
      <c r="B27" s="212" t="s">
        <v>77</v>
      </c>
      <c r="C27" s="219">
        <v>4193</v>
      </c>
      <c r="D27" s="137">
        <v>1065</v>
      </c>
      <c r="E27" s="56">
        <f>SUM(H27,K27,N27,Q27,T27,W27,Z27,AC27,AF27,AI27,AL27,AO27)</f>
        <v>514</v>
      </c>
      <c r="F27" s="134">
        <f>(E27*100%)/D27</f>
        <v>0.48262910798122066</v>
      </c>
      <c r="G27" s="56">
        <v>54</v>
      </c>
      <c r="H27" s="56">
        <v>59</v>
      </c>
      <c r="I27" s="65">
        <f>H27/G27</f>
        <v>1.0925925925925926</v>
      </c>
      <c r="J27" s="56">
        <v>68</v>
      </c>
      <c r="K27" s="56">
        <v>0</v>
      </c>
      <c r="L27" s="65">
        <v>0</v>
      </c>
      <c r="M27" s="56">
        <v>105</v>
      </c>
      <c r="N27" s="220">
        <v>253</v>
      </c>
      <c r="O27" s="65">
        <f>N27/M27</f>
        <v>2.4095238095238094</v>
      </c>
      <c r="P27" s="56">
        <v>105</v>
      </c>
      <c r="Q27" s="220">
        <v>85</v>
      </c>
      <c r="R27" s="175">
        <f>Q27/P27</f>
        <v>0.80952380952380953</v>
      </c>
      <c r="S27" s="221">
        <v>105</v>
      </c>
      <c r="T27" s="221">
        <v>67</v>
      </c>
      <c r="U27" s="175">
        <f>T27/S27</f>
        <v>0.63809523809523805</v>
      </c>
      <c r="V27" s="56">
        <v>105</v>
      </c>
      <c r="W27" s="56">
        <v>50</v>
      </c>
      <c r="X27" s="65">
        <f>W27/V27</f>
        <v>0.47619047619047616</v>
      </c>
      <c r="Y27" s="56">
        <v>45</v>
      </c>
      <c r="Z27" s="56">
        <v>0</v>
      </c>
      <c r="AA27" s="73">
        <v>0</v>
      </c>
      <c r="AB27" s="56">
        <v>45</v>
      </c>
      <c r="AC27" s="56">
        <v>0</v>
      </c>
      <c r="AD27" s="65">
        <v>0</v>
      </c>
      <c r="AE27" s="56">
        <v>45</v>
      </c>
      <c r="AF27" s="56">
        <v>0</v>
      </c>
      <c r="AG27" s="68">
        <v>0</v>
      </c>
      <c r="AH27" s="56">
        <v>45</v>
      </c>
      <c r="AI27" s="56">
        <v>0</v>
      </c>
      <c r="AJ27" s="175">
        <v>0</v>
      </c>
      <c r="AK27" s="56">
        <v>189</v>
      </c>
      <c r="AL27" s="56">
        <v>0</v>
      </c>
      <c r="AM27" s="65">
        <v>0</v>
      </c>
      <c r="AN27" s="221">
        <v>154</v>
      </c>
      <c r="AO27" s="221">
        <v>0</v>
      </c>
      <c r="AP27" s="65">
        <v>0</v>
      </c>
      <c r="AQ27" s="326"/>
      <c r="AR27" s="66"/>
      <c r="AS27" s="66"/>
    </row>
    <row r="28" spans="1:45" s="9" customFormat="1" ht="18" customHeight="1" x14ac:dyDescent="0.25">
      <c r="A28" s="327" t="s">
        <v>80</v>
      </c>
      <c r="B28" s="328"/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3"/>
      <c r="AR28" s="66"/>
      <c r="AS28" s="66"/>
    </row>
    <row r="29" spans="1:45" s="9" customFormat="1" ht="123" customHeight="1" x14ac:dyDescent="0.25">
      <c r="A29" s="64" t="s">
        <v>97</v>
      </c>
      <c r="B29" s="133" t="s">
        <v>78</v>
      </c>
      <c r="C29" s="117">
        <v>0</v>
      </c>
      <c r="D29" s="117">
        <v>4</v>
      </c>
      <c r="E29" s="56">
        <f>SUM(H29,K29,N29,Q29,T29,W29,Z29,AC29,AF29,AI29,AL29,AO29)</f>
        <v>1</v>
      </c>
      <c r="F29" s="134">
        <f>(E29*100%)/D29</f>
        <v>0.25</v>
      </c>
      <c r="G29" s="117">
        <v>0</v>
      </c>
      <c r="H29" s="117">
        <v>0</v>
      </c>
      <c r="I29" s="118">
        <v>0</v>
      </c>
      <c r="J29" s="117">
        <v>0</v>
      </c>
      <c r="K29" s="117">
        <v>0</v>
      </c>
      <c r="L29" s="118">
        <v>0</v>
      </c>
      <c r="M29" s="117">
        <v>0</v>
      </c>
      <c r="N29" s="222">
        <v>0</v>
      </c>
      <c r="O29" s="118">
        <v>0</v>
      </c>
      <c r="P29" s="117">
        <v>1</v>
      </c>
      <c r="Q29" s="222">
        <v>1</v>
      </c>
      <c r="R29" s="118">
        <f>Q29/P29</f>
        <v>1</v>
      </c>
      <c r="S29" s="187">
        <v>0</v>
      </c>
      <c r="T29" s="187">
        <v>0</v>
      </c>
      <c r="U29" s="118">
        <v>0</v>
      </c>
      <c r="V29" s="117">
        <v>0</v>
      </c>
      <c r="W29" s="117">
        <v>0</v>
      </c>
      <c r="X29" s="118">
        <v>0</v>
      </c>
      <c r="Y29" s="117">
        <v>0</v>
      </c>
      <c r="Z29" s="117">
        <v>0</v>
      </c>
      <c r="AA29" s="119">
        <v>0</v>
      </c>
      <c r="AB29" s="117">
        <v>0</v>
      </c>
      <c r="AC29" s="117">
        <v>0</v>
      </c>
      <c r="AD29" s="118">
        <v>0</v>
      </c>
      <c r="AE29" s="117">
        <v>1</v>
      </c>
      <c r="AF29" s="117">
        <v>0</v>
      </c>
      <c r="AG29" s="120">
        <v>0</v>
      </c>
      <c r="AH29" s="117">
        <v>1</v>
      </c>
      <c r="AI29" s="117">
        <v>0</v>
      </c>
      <c r="AJ29" s="118">
        <v>0</v>
      </c>
      <c r="AK29" s="117">
        <v>1</v>
      </c>
      <c r="AL29" s="117">
        <v>0</v>
      </c>
      <c r="AM29" s="118">
        <v>0</v>
      </c>
      <c r="AN29" s="117">
        <v>0</v>
      </c>
      <c r="AO29" s="117">
        <v>0</v>
      </c>
      <c r="AP29" s="118">
        <v>0</v>
      </c>
      <c r="AQ29" s="121"/>
      <c r="AR29" s="66"/>
      <c r="AS29" s="66"/>
    </row>
    <row r="30" spans="1:45" s="9" customFormat="1" ht="90.75" customHeight="1" x14ac:dyDescent="0.25">
      <c r="A30" s="64" t="s">
        <v>98</v>
      </c>
      <c r="B30" s="133" t="s">
        <v>82</v>
      </c>
      <c r="C30" s="117">
        <v>0</v>
      </c>
      <c r="D30" s="117">
        <v>0</v>
      </c>
      <c r="E30" s="56">
        <f>SUM(H30,K30,N30,Q30,T30,W30,Z30,AC30,AF30,AI30,AL30,AO30)</f>
        <v>0</v>
      </c>
      <c r="F30" s="134">
        <v>0</v>
      </c>
      <c r="G30" s="117">
        <v>0</v>
      </c>
      <c r="H30" s="117">
        <v>0</v>
      </c>
      <c r="I30" s="118">
        <v>0</v>
      </c>
      <c r="J30" s="117">
        <v>0</v>
      </c>
      <c r="K30" s="117">
        <v>0</v>
      </c>
      <c r="L30" s="118">
        <v>0</v>
      </c>
      <c r="M30" s="117">
        <v>0</v>
      </c>
      <c r="N30" s="222">
        <v>0</v>
      </c>
      <c r="O30" s="118">
        <v>0</v>
      </c>
      <c r="P30" s="117">
        <v>0</v>
      </c>
      <c r="Q30" s="222">
        <v>0</v>
      </c>
      <c r="R30" s="118">
        <v>0</v>
      </c>
      <c r="S30" s="187">
        <v>0</v>
      </c>
      <c r="T30" s="187">
        <v>0</v>
      </c>
      <c r="U30" s="118">
        <v>0</v>
      </c>
      <c r="V30" s="117">
        <v>0</v>
      </c>
      <c r="W30" s="117">
        <v>0</v>
      </c>
      <c r="X30" s="118">
        <v>0</v>
      </c>
      <c r="Y30" s="117">
        <v>0</v>
      </c>
      <c r="Z30" s="117">
        <v>0</v>
      </c>
      <c r="AA30" s="119">
        <v>0</v>
      </c>
      <c r="AB30" s="117">
        <v>0</v>
      </c>
      <c r="AC30" s="117">
        <v>0</v>
      </c>
      <c r="AD30" s="118">
        <v>0</v>
      </c>
      <c r="AE30" s="117">
        <v>0</v>
      </c>
      <c r="AF30" s="117">
        <v>0</v>
      </c>
      <c r="AG30" s="120">
        <v>0</v>
      </c>
      <c r="AH30" s="117">
        <v>0</v>
      </c>
      <c r="AI30" s="117">
        <v>0</v>
      </c>
      <c r="AJ30" s="118">
        <v>0</v>
      </c>
      <c r="AK30" s="117">
        <v>0</v>
      </c>
      <c r="AL30" s="117">
        <v>0</v>
      </c>
      <c r="AM30" s="118">
        <v>0</v>
      </c>
      <c r="AN30" s="117">
        <v>0</v>
      </c>
      <c r="AO30" s="117">
        <v>0</v>
      </c>
      <c r="AP30" s="118">
        <v>0</v>
      </c>
      <c r="AQ30" s="121"/>
      <c r="AR30" s="66"/>
      <c r="AS30" s="66"/>
    </row>
    <row r="31" spans="1:45" s="9" customFormat="1" ht="18" customHeight="1" x14ac:dyDescent="0.25">
      <c r="A31" s="327" t="s">
        <v>83</v>
      </c>
      <c r="B31" s="328"/>
      <c r="C31" s="328"/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328"/>
      <c r="P31" s="328"/>
      <c r="Q31" s="328"/>
      <c r="R31" s="328"/>
      <c r="S31" s="328"/>
      <c r="T31" s="328"/>
      <c r="U31" s="328"/>
      <c r="V31" s="328"/>
      <c r="W31" s="328"/>
      <c r="X31" s="328"/>
      <c r="Y31" s="328"/>
      <c r="Z31" s="328"/>
      <c r="AA31" s="328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3"/>
      <c r="AR31" s="66"/>
      <c r="AS31" s="66"/>
    </row>
    <row r="32" spans="1:45" s="9" customFormat="1" ht="54" customHeight="1" x14ac:dyDescent="0.25">
      <c r="A32" s="64" t="s">
        <v>99</v>
      </c>
      <c r="B32" s="133" t="s">
        <v>84</v>
      </c>
      <c r="C32" s="117">
        <v>0</v>
      </c>
      <c r="D32" s="255">
        <v>1242.7</v>
      </c>
      <c r="E32" s="56">
        <f>SUM(H32,K32,N32,Q32,T32,W32,Z32,AC32,AF32,AI32,AL32,AO32)</f>
        <v>0</v>
      </c>
      <c r="F32" s="134">
        <v>0</v>
      </c>
      <c r="G32" s="117">
        <v>0</v>
      </c>
      <c r="H32" s="117">
        <v>0</v>
      </c>
      <c r="I32" s="118">
        <v>0</v>
      </c>
      <c r="J32" s="117">
        <v>0</v>
      </c>
      <c r="K32" s="117">
        <v>0</v>
      </c>
      <c r="L32" s="118">
        <v>0</v>
      </c>
      <c r="M32" s="117">
        <v>0</v>
      </c>
      <c r="N32" s="222">
        <v>0</v>
      </c>
      <c r="O32" s="118">
        <v>0</v>
      </c>
      <c r="P32" s="117">
        <v>0</v>
      </c>
      <c r="Q32" s="222">
        <v>0</v>
      </c>
      <c r="R32" s="118">
        <v>0</v>
      </c>
      <c r="S32" s="187">
        <v>0</v>
      </c>
      <c r="T32" s="187">
        <v>0</v>
      </c>
      <c r="U32" s="118">
        <v>0</v>
      </c>
      <c r="V32" s="117">
        <v>0</v>
      </c>
      <c r="W32" s="117">
        <v>0</v>
      </c>
      <c r="X32" s="118">
        <v>0</v>
      </c>
      <c r="Y32" s="117">
        <v>0</v>
      </c>
      <c r="Z32" s="117">
        <v>0</v>
      </c>
      <c r="AA32" s="119">
        <v>0</v>
      </c>
      <c r="AB32" s="117">
        <v>0</v>
      </c>
      <c r="AC32" s="117">
        <v>0</v>
      </c>
      <c r="AD32" s="118">
        <v>0</v>
      </c>
      <c r="AE32" s="117">
        <v>0</v>
      </c>
      <c r="AF32" s="117">
        <v>0</v>
      </c>
      <c r="AG32" s="120">
        <v>0</v>
      </c>
      <c r="AH32" s="255">
        <v>1242.7</v>
      </c>
      <c r="AI32" s="117">
        <v>0</v>
      </c>
      <c r="AJ32" s="118">
        <v>0</v>
      </c>
      <c r="AK32" s="117">
        <v>0</v>
      </c>
      <c r="AL32" s="117">
        <v>0</v>
      </c>
      <c r="AM32" s="118">
        <v>0</v>
      </c>
      <c r="AN32" s="117">
        <v>0</v>
      </c>
      <c r="AO32" s="117">
        <v>0</v>
      </c>
      <c r="AP32" s="118">
        <v>0</v>
      </c>
      <c r="AQ32" s="121"/>
      <c r="AR32" s="114"/>
      <c r="AS32" s="66"/>
    </row>
    <row r="33" spans="1:45" s="9" customFormat="1" ht="18" customHeight="1" x14ac:dyDescent="0.25">
      <c r="A33" s="327" t="s">
        <v>85</v>
      </c>
      <c r="B33" s="328"/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28"/>
      <c r="Y33" s="328"/>
      <c r="Z33" s="328"/>
      <c r="AA33" s="328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3"/>
      <c r="AR33" s="66"/>
      <c r="AS33" s="66"/>
    </row>
    <row r="34" spans="1:45" s="9" customFormat="1" ht="76.5" customHeight="1" x14ac:dyDescent="0.25">
      <c r="A34" s="64" t="s">
        <v>100</v>
      </c>
      <c r="B34" s="133" t="s">
        <v>86</v>
      </c>
      <c r="C34" s="117">
        <v>0</v>
      </c>
      <c r="D34" s="117">
        <v>0</v>
      </c>
      <c r="E34" s="56">
        <f>SUM(H34,K34,N34,Q34,T34,W34,Z34,AC34,AF34,AI34,AL34,AO34)</f>
        <v>0</v>
      </c>
      <c r="F34" s="134">
        <v>0</v>
      </c>
      <c r="G34" s="117">
        <v>0</v>
      </c>
      <c r="H34" s="117">
        <v>0</v>
      </c>
      <c r="I34" s="118">
        <v>0</v>
      </c>
      <c r="J34" s="117">
        <v>0</v>
      </c>
      <c r="K34" s="117">
        <v>0</v>
      </c>
      <c r="L34" s="118">
        <v>0</v>
      </c>
      <c r="M34" s="117">
        <v>0</v>
      </c>
      <c r="N34" s="222">
        <v>0</v>
      </c>
      <c r="O34" s="118">
        <v>0</v>
      </c>
      <c r="P34" s="117">
        <v>0</v>
      </c>
      <c r="Q34" s="222">
        <v>0</v>
      </c>
      <c r="R34" s="118">
        <v>0</v>
      </c>
      <c r="S34" s="187">
        <v>0</v>
      </c>
      <c r="T34" s="187">
        <v>0</v>
      </c>
      <c r="U34" s="118">
        <v>0</v>
      </c>
      <c r="V34" s="117">
        <v>0</v>
      </c>
      <c r="W34" s="117">
        <v>0</v>
      </c>
      <c r="X34" s="118">
        <v>0</v>
      </c>
      <c r="Y34" s="117">
        <v>0</v>
      </c>
      <c r="Z34" s="117">
        <v>0</v>
      </c>
      <c r="AA34" s="119">
        <v>0</v>
      </c>
      <c r="AB34" s="117">
        <v>0</v>
      </c>
      <c r="AC34" s="117">
        <v>0</v>
      </c>
      <c r="AD34" s="118">
        <v>0</v>
      </c>
      <c r="AE34" s="117">
        <v>0</v>
      </c>
      <c r="AF34" s="117">
        <v>0</v>
      </c>
      <c r="AG34" s="120">
        <v>0</v>
      </c>
      <c r="AH34" s="117">
        <v>0</v>
      </c>
      <c r="AI34" s="117">
        <v>0</v>
      </c>
      <c r="AJ34" s="118">
        <v>0</v>
      </c>
      <c r="AK34" s="117">
        <v>0</v>
      </c>
      <c r="AL34" s="117">
        <v>0</v>
      </c>
      <c r="AM34" s="118">
        <v>0</v>
      </c>
      <c r="AN34" s="117">
        <v>0</v>
      </c>
      <c r="AO34" s="117">
        <v>0</v>
      </c>
      <c r="AP34" s="118">
        <v>0</v>
      </c>
      <c r="AQ34" s="121"/>
      <c r="AR34" s="66"/>
      <c r="AS34" s="66"/>
    </row>
    <row r="35" spans="1:45" s="8" customFormat="1" ht="18.75" customHeight="1" x14ac:dyDescent="0.25">
      <c r="A35" s="332" t="s">
        <v>87</v>
      </c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9"/>
      <c r="AR35" s="66"/>
      <c r="AS35" s="66"/>
    </row>
    <row r="36" spans="1:45" s="8" customFormat="1" ht="18.75" customHeight="1" x14ac:dyDescent="0.25">
      <c r="A36" s="332" t="s">
        <v>88</v>
      </c>
      <c r="B36" s="333"/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9"/>
      <c r="AR36" s="66"/>
      <c r="AS36" s="66"/>
    </row>
    <row r="37" spans="1:45" s="8" customFormat="1" ht="45" x14ac:dyDescent="0.25">
      <c r="A37" s="64" t="s">
        <v>101</v>
      </c>
      <c r="B37" s="111" t="s">
        <v>89</v>
      </c>
      <c r="C37" s="56">
        <v>203</v>
      </c>
      <c r="D37" s="56">
        <v>0</v>
      </c>
      <c r="E37" s="56">
        <f>SUM(H37,K37,N37,Q37,T37,W37,Z37,AC37,AF37,AI37,AL37,AO37)</f>
        <v>0</v>
      </c>
      <c r="F37" s="217">
        <v>0</v>
      </c>
      <c r="G37" s="56">
        <v>0</v>
      </c>
      <c r="H37" s="56">
        <v>0</v>
      </c>
      <c r="I37" s="65">
        <v>0</v>
      </c>
      <c r="J37" s="56">
        <v>0</v>
      </c>
      <c r="K37" s="56">
        <v>0</v>
      </c>
      <c r="L37" s="65">
        <v>0</v>
      </c>
      <c r="M37" s="56">
        <v>0</v>
      </c>
      <c r="N37" s="56">
        <v>0</v>
      </c>
      <c r="O37" s="65">
        <v>0</v>
      </c>
      <c r="P37" s="56">
        <v>0</v>
      </c>
      <c r="Q37" s="56">
        <v>0</v>
      </c>
      <c r="R37" s="65">
        <v>0</v>
      </c>
      <c r="S37" s="56">
        <v>0</v>
      </c>
      <c r="T37" s="56">
        <v>0</v>
      </c>
      <c r="U37" s="65">
        <v>0</v>
      </c>
      <c r="V37" s="56">
        <v>0</v>
      </c>
      <c r="W37" s="56">
        <v>0</v>
      </c>
      <c r="X37" s="65">
        <v>0</v>
      </c>
      <c r="Y37" s="56">
        <v>0</v>
      </c>
      <c r="Z37" s="56">
        <v>0</v>
      </c>
      <c r="AA37" s="65">
        <v>0</v>
      </c>
      <c r="AB37" s="56">
        <v>0</v>
      </c>
      <c r="AC37" s="56">
        <v>0</v>
      </c>
      <c r="AD37" s="65">
        <v>0</v>
      </c>
      <c r="AE37" s="56">
        <v>0</v>
      </c>
      <c r="AF37" s="56">
        <v>0</v>
      </c>
      <c r="AG37" s="65">
        <v>0</v>
      </c>
      <c r="AH37" s="56">
        <v>0</v>
      </c>
      <c r="AI37" s="56">
        <v>0</v>
      </c>
      <c r="AJ37" s="65">
        <v>0</v>
      </c>
      <c r="AK37" s="56">
        <v>0</v>
      </c>
      <c r="AL37" s="56">
        <v>0</v>
      </c>
      <c r="AM37" s="65">
        <v>0</v>
      </c>
      <c r="AN37" s="56">
        <v>0</v>
      </c>
      <c r="AO37" s="56">
        <v>0</v>
      </c>
      <c r="AP37" s="65">
        <v>0</v>
      </c>
      <c r="AQ37" s="106"/>
      <c r="AR37" s="66"/>
      <c r="AS37" s="66"/>
    </row>
    <row r="38" spans="1:45" s="11" customFormat="1" ht="12.75" customHeight="1" x14ac:dyDescent="0.25">
      <c r="A38" s="104"/>
      <c r="B38" s="122"/>
      <c r="C38" s="122"/>
      <c r="D38" s="122"/>
      <c r="E38" s="122"/>
      <c r="F38" s="122"/>
      <c r="G38" s="123"/>
      <c r="H38" s="123"/>
      <c r="I38" s="123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5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04"/>
      <c r="AS38" s="104"/>
    </row>
    <row r="39" spans="1:45" ht="18" customHeight="1" x14ac:dyDescent="0.25">
      <c r="B39" s="334" t="s">
        <v>110</v>
      </c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128"/>
      <c r="S39" s="129"/>
      <c r="T39" s="130"/>
      <c r="U39" s="130"/>
      <c r="V39" s="130"/>
      <c r="W39" s="130"/>
      <c r="X39" s="130"/>
      <c r="Y39" s="130"/>
      <c r="Z39" s="130"/>
      <c r="AA39" s="130"/>
      <c r="AB39" s="129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</row>
    <row r="40" spans="1:45" s="1" customFormat="1" ht="9.75" hidden="1" customHeight="1" x14ac:dyDescent="0.25">
      <c r="A40" s="92"/>
      <c r="B40" s="92"/>
      <c r="C40" s="92"/>
      <c r="D40" s="92"/>
      <c r="E40" s="92"/>
      <c r="F40" s="92"/>
      <c r="G40" s="95"/>
      <c r="H40" s="95"/>
      <c r="I40" s="95"/>
      <c r="J40" s="95"/>
      <c r="K40" s="95"/>
      <c r="L40" s="126"/>
      <c r="M40" s="127"/>
      <c r="N40" s="126"/>
      <c r="O40" s="126"/>
      <c r="P40" s="130"/>
      <c r="Q40" s="330"/>
      <c r="R40" s="330"/>
      <c r="S40" s="127"/>
      <c r="T40" s="126"/>
      <c r="U40" s="126"/>
      <c r="V40" s="126"/>
      <c r="W40" s="126"/>
      <c r="X40" s="126"/>
      <c r="Y40" s="126"/>
      <c r="Z40" s="126"/>
      <c r="AA40" s="126"/>
      <c r="AB40" s="127"/>
      <c r="AC40" s="126"/>
      <c r="AD40" s="126"/>
      <c r="AE40" s="126"/>
      <c r="AF40" s="126"/>
      <c r="AG40" s="338"/>
      <c r="AH40" s="338"/>
      <c r="AI40" s="126"/>
      <c r="AJ40" s="126"/>
      <c r="AK40" s="126"/>
      <c r="AL40" s="126"/>
      <c r="AM40" s="126"/>
      <c r="AN40" s="126"/>
      <c r="AO40" s="126"/>
      <c r="AP40" s="126"/>
      <c r="AQ40" s="126"/>
      <c r="AR40" s="92"/>
      <c r="AS40" s="92"/>
    </row>
    <row r="41" spans="1:45" s="1" customFormat="1" ht="15.75" hidden="1" customHeight="1" x14ac:dyDescent="0.25">
      <c r="A41" s="92"/>
      <c r="B41" s="92"/>
      <c r="C41" s="92"/>
      <c r="D41" s="92"/>
      <c r="E41" s="92"/>
      <c r="F41" s="92"/>
      <c r="G41" s="329"/>
      <c r="H41" s="329"/>
      <c r="I41" s="329"/>
      <c r="J41" s="94"/>
      <c r="K41" s="94"/>
      <c r="L41" s="126"/>
      <c r="M41" s="127"/>
      <c r="N41" s="126"/>
      <c r="O41" s="126"/>
      <c r="P41" s="130"/>
      <c r="Q41" s="330"/>
      <c r="R41" s="330"/>
      <c r="S41" s="127"/>
      <c r="T41" s="126"/>
      <c r="U41" s="126"/>
      <c r="V41" s="126"/>
      <c r="W41" s="126"/>
      <c r="X41" s="126"/>
      <c r="Y41" s="126"/>
      <c r="Z41" s="126"/>
      <c r="AA41" s="126"/>
      <c r="AB41" s="127"/>
      <c r="AC41" s="126"/>
      <c r="AD41" s="126"/>
      <c r="AE41" s="92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92"/>
      <c r="AS41" s="92"/>
    </row>
    <row r="42" spans="1:45" s="1" customFormat="1" ht="9.75" customHeight="1" x14ac:dyDescent="0.25">
      <c r="A42" s="92"/>
      <c r="B42" s="92"/>
      <c r="C42" s="92"/>
      <c r="D42" s="92"/>
      <c r="E42" s="92"/>
      <c r="F42" s="92"/>
      <c r="G42" s="131"/>
      <c r="H42" s="131"/>
      <c r="I42" s="131"/>
      <c r="J42" s="94"/>
      <c r="K42" s="94"/>
      <c r="L42" s="126"/>
      <c r="M42" s="127"/>
      <c r="N42" s="126"/>
      <c r="O42" s="126"/>
      <c r="P42" s="130"/>
      <c r="Q42" s="330"/>
      <c r="R42" s="330"/>
      <c r="S42" s="127"/>
      <c r="T42" s="126"/>
      <c r="U42" s="126"/>
      <c r="V42" s="126"/>
      <c r="W42" s="126"/>
      <c r="X42" s="126"/>
      <c r="Y42" s="126"/>
      <c r="Z42" s="126"/>
      <c r="AA42" s="126"/>
      <c r="AB42" s="127"/>
      <c r="AC42" s="126"/>
      <c r="AD42" s="126"/>
      <c r="AE42" s="92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92"/>
      <c r="AS42" s="92"/>
    </row>
    <row r="43" spans="1:45" customFormat="1" x14ac:dyDescent="0.25">
      <c r="A43" s="335"/>
      <c r="B43" s="335"/>
      <c r="C43" s="214"/>
      <c r="D43" s="214"/>
    </row>
    <row r="44" spans="1:45" customFormat="1" x14ac:dyDescent="0.25">
      <c r="A44" s="214"/>
      <c r="B44" s="214"/>
      <c r="C44" s="214"/>
      <c r="D44" s="214"/>
    </row>
    <row r="45" spans="1:45" customFormat="1" ht="39" customHeight="1" x14ac:dyDescent="0.25">
      <c r="A45" s="337"/>
      <c r="B45" s="337"/>
      <c r="C45" s="337"/>
      <c r="D45" s="337"/>
      <c r="E45" s="337"/>
      <c r="F45" s="337"/>
      <c r="G45" s="337"/>
      <c r="L45" s="215"/>
    </row>
    <row r="46" spans="1:45" customFormat="1" ht="30" customHeight="1" x14ac:dyDescent="0.25">
      <c r="A46" s="337"/>
      <c r="B46" s="337"/>
      <c r="C46" s="337"/>
      <c r="D46" s="337"/>
      <c r="E46" s="337"/>
      <c r="F46" s="337"/>
      <c r="L46" s="215"/>
    </row>
    <row r="47" spans="1:45" customFormat="1" ht="30.75" customHeight="1" x14ac:dyDescent="0.25">
      <c r="A47" s="337"/>
      <c r="B47" s="337"/>
      <c r="C47" s="337"/>
      <c r="D47" s="337"/>
      <c r="E47" s="337"/>
      <c r="F47" s="337"/>
      <c r="L47" s="215"/>
    </row>
    <row r="48" spans="1:45" customFormat="1" x14ac:dyDescent="0.25">
      <c r="A48" s="214"/>
      <c r="B48" s="214"/>
      <c r="C48" s="214"/>
      <c r="D48" s="214"/>
    </row>
    <row r="49" spans="1:45" customFormat="1" x14ac:dyDescent="0.25">
      <c r="A49" s="214"/>
      <c r="B49" s="214"/>
      <c r="C49" s="214"/>
      <c r="D49" s="214"/>
    </row>
    <row r="50" spans="1:45" customFormat="1" ht="15" customHeight="1" x14ac:dyDescent="0.25">
      <c r="A50" s="336" t="s">
        <v>52</v>
      </c>
      <c r="B50" s="336"/>
      <c r="C50" s="336"/>
      <c r="D50" s="214"/>
    </row>
    <row r="51" spans="1:45" customFormat="1" ht="15" customHeight="1" x14ac:dyDescent="0.25">
      <c r="A51" s="336" t="s">
        <v>90</v>
      </c>
      <c r="B51" s="336"/>
      <c r="C51" s="216"/>
      <c r="D51" s="216"/>
    </row>
    <row r="52" spans="1:45" customFormat="1" ht="15" customHeight="1" x14ac:dyDescent="0.25">
      <c r="A52" s="336" t="s">
        <v>91</v>
      </c>
      <c r="B52" s="336"/>
      <c r="C52" s="216"/>
      <c r="D52" s="216"/>
    </row>
    <row r="53" spans="1:45" customFormat="1" ht="15" customHeight="1" x14ac:dyDescent="0.25">
      <c r="A53" s="336" t="s">
        <v>92</v>
      </c>
      <c r="B53" s="336"/>
      <c r="C53" s="216"/>
      <c r="D53" s="216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331"/>
      <c r="C55" s="331"/>
      <c r="D55" s="94"/>
      <c r="E55" s="94"/>
      <c r="F55" s="94"/>
      <c r="G55" s="94"/>
    </row>
    <row r="56" spans="1:45" x14ac:dyDescent="0.25">
      <c r="B56" s="138"/>
    </row>
    <row r="57" spans="1:45" x14ac:dyDescent="0.25">
      <c r="B57" s="138"/>
    </row>
    <row r="59" spans="1:45" s="7" customFormat="1" x14ac:dyDescent="0.25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 t="s">
        <v>24</v>
      </c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</row>
  </sheetData>
  <mergeCells count="49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Q26:AQ27"/>
    <mergeCell ref="A23:AA23"/>
    <mergeCell ref="A25:AA25"/>
    <mergeCell ref="A28:AA28"/>
    <mergeCell ref="A31:AA31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(финансы)</vt:lpstr>
      <vt:lpstr>2023 (показатели)</vt:lpstr>
      <vt:lpstr>'2023 (показатели)'!Область_печати</vt:lpstr>
      <vt:lpstr>'2023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2023-07-10T10:42:39Z</dcterms:modified>
</cp:coreProperties>
</file>