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SkorikovaAA\Desktop\ОТЧЕТЫ\Сетевой график до 10 числа месяца\Отчет на 01.12.2021\"/>
    </mc:Choice>
  </mc:AlternateContent>
  <bookViews>
    <workbookView xWindow="0" yWindow="0" windowWidth="28800" windowHeight="12330"/>
  </bookViews>
  <sheets>
    <sheet name="2021 (финансы)" sheetId="9" r:id="rId1"/>
    <sheet name="2021 (показатели)" sheetId="10" r:id="rId2"/>
  </sheets>
  <definedNames>
    <definedName name="_xlnm.Print_Area" localSheetId="1">'2021 (показатели)'!$A$1:$AQ$42</definedName>
    <definedName name="_xlnm.Print_Area" localSheetId="0">'2021 (финансы)'!$A$1:$AR$59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0" l="1"/>
  <c r="E26" i="10"/>
  <c r="E50" i="9" l="1"/>
  <c r="E51" i="9" s="1"/>
  <c r="E48" i="9"/>
  <c r="AM51" i="9"/>
  <c r="AM48" i="9"/>
  <c r="AM49" i="9"/>
  <c r="AM50" i="9"/>
  <c r="AL50" i="9"/>
  <c r="AL49" i="9"/>
  <c r="AL48" i="9"/>
  <c r="E49" i="9"/>
  <c r="AM42" i="9"/>
  <c r="AM26" i="9"/>
  <c r="AO50" i="9" l="1"/>
  <c r="AO49" i="9" l="1"/>
  <c r="AO48" i="9"/>
  <c r="E24" i="10" l="1"/>
  <c r="AJ25" i="10" l="1"/>
  <c r="AJ26" i="10"/>
  <c r="AJ24" i="10"/>
  <c r="AK13" i="9" l="1"/>
  <c r="AK12" i="9"/>
  <c r="AG25" i="10" l="1"/>
  <c r="AG26" i="10"/>
  <c r="AG24" i="10"/>
  <c r="AG49" i="9" l="1"/>
  <c r="AG50" i="9"/>
  <c r="AG48" i="9"/>
  <c r="AG26" i="9"/>
  <c r="AG51" i="9" l="1"/>
  <c r="AD50" i="9"/>
  <c r="AD49" i="9"/>
  <c r="AD48" i="9"/>
  <c r="AC49" i="9" l="1"/>
  <c r="AC50" i="9"/>
  <c r="AE50" i="9" s="1"/>
  <c r="AC48" i="9"/>
  <c r="AD47" i="9"/>
  <c r="AE45" i="9"/>
  <c r="AE44" i="9"/>
  <c r="AE34" i="9"/>
  <c r="AE33" i="9"/>
  <c r="AD21" i="9"/>
  <c r="AC51" i="9" l="1"/>
  <c r="AE49" i="9"/>
  <c r="AB39" i="9"/>
  <c r="AB38" i="9"/>
  <c r="T36" i="9" l="1"/>
  <c r="W49" i="9"/>
  <c r="W50" i="9"/>
  <c r="W48" i="9"/>
  <c r="AF36" i="9"/>
  <c r="AG36" i="9"/>
  <c r="AI50" i="9"/>
  <c r="AI49" i="9"/>
  <c r="AJ16" i="9"/>
  <c r="W51" i="9" l="1"/>
  <c r="F34" i="9"/>
  <c r="F33" i="9"/>
  <c r="F24" i="9"/>
  <c r="G24" i="9" s="1"/>
  <c r="F23" i="9"/>
  <c r="G23" i="9" s="1"/>
  <c r="F18" i="9"/>
  <c r="AA50" i="9"/>
  <c r="AA49" i="9"/>
  <c r="AA48" i="9"/>
  <c r="AA26" i="9"/>
  <c r="AA21" i="9"/>
  <c r="AA32" i="10" l="1"/>
  <c r="AA26" i="10" l="1"/>
  <c r="AA25" i="10"/>
  <c r="AA24" i="10" l="1"/>
  <c r="X48" i="9" l="1"/>
  <c r="X49" i="9"/>
  <c r="X50" i="9"/>
  <c r="AQ31" i="9" l="1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X31" i="9"/>
  <c r="W31" i="9"/>
  <c r="V31" i="9"/>
  <c r="U31" i="9"/>
  <c r="T31" i="9"/>
  <c r="R31" i="9"/>
  <c r="Q31" i="9"/>
  <c r="O31" i="9"/>
  <c r="N31" i="9"/>
  <c r="M31" i="9"/>
  <c r="L31" i="9"/>
  <c r="K31" i="9"/>
  <c r="J31" i="9"/>
  <c r="I31" i="9"/>
  <c r="H31" i="9"/>
  <c r="E31" i="9"/>
  <c r="F30" i="9"/>
  <c r="Y29" i="9"/>
  <c r="G29" i="9"/>
  <c r="F27" i="9"/>
  <c r="Y31" i="9" l="1"/>
  <c r="F31" i="9"/>
  <c r="G31" i="9" l="1"/>
  <c r="F43" i="9" l="1"/>
  <c r="F44" i="9"/>
  <c r="G44" i="9" s="1"/>
  <c r="F45" i="9"/>
  <c r="G45" i="9" s="1"/>
  <c r="F46" i="9"/>
  <c r="F39" i="9"/>
  <c r="G39" i="9" s="1"/>
  <c r="F40" i="9"/>
  <c r="F32" i="9"/>
  <c r="F35" i="9"/>
  <c r="F37" i="9"/>
  <c r="F38" i="9"/>
  <c r="G38" i="9" s="1"/>
  <c r="F22" i="9"/>
  <c r="F25" i="9"/>
  <c r="F17" i="9"/>
  <c r="F19" i="9"/>
  <c r="F20" i="9"/>
  <c r="F13" i="9"/>
  <c r="F14" i="9"/>
  <c r="F15" i="9"/>
  <c r="F12" i="9"/>
  <c r="F48" i="9" l="1"/>
  <c r="F50" i="9"/>
  <c r="F49" i="9"/>
  <c r="G18" i="9"/>
  <c r="X25" i="10"/>
  <c r="X26" i="10"/>
  <c r="X24" i="10"/>
  <c r="F51" i="9" l="1"/>
  <c r="V49" i="9"/>
  <c r="V50" i="9"/>
  <c r="V51" i="9" l="1"/>
  <c r="X51" i="9"/>
  <c r="Y34" i="9"/>
  <c r="Y50" i="9" s="1"/>
  <c r="Y33" i="9"/>
  <c r="Y49" i="9" s="1"/>
  <c r="Y51" i="9" l="1"/>
  <c r="U25" i="10"/>
  <c r="U26" i="10"/>
  <c r="U24" i="10"/>
  <c r="R50" i="9" l="1"/>
  <c r="O50" i="9"/>
  <c r="I50" i="9"/>
  <c r="U50" i="9"/>
  <c r="R49" i="9"/>
  <c r="U49" i="9"/>
  <c r="U51" i="9" l="1"/>
  <c r="AF49" i="9"/>
  <c r="O49" i="9"/>
  <c r="AH49" i="9" l="1"/>
  <c r="R51" i="9"/>
  <c r="S24" i="9" l="1"/>
  <c r="S34" i="9"/>
  <c r="S33" i="9"/>
  <c r="R26" i="9"/>
  <c r="R24" i="10" l="1"/>
  <c r="O26" i="10"/>
  <c r="O25" i="10"/>
  <c r="O24" i="10"/>
  <c r="O17" i="10" l="1"/>
  <c r="P18" i="9" l="1"/>
  <c r="O48" i="9" l="1"/>
  <c r="O51" i="9" s="1"/>
  <c r="G33" i="9"/>
  <c r="G34" i="9"/>
  <c r="P34" i="9"/>
  <c r="P33" i="9"/>
  <c r="R25" i="10" l="1"/>
  <c r="R26" i="10"/>
  <c r="L25" i="10" l="1"/>
  <c r="L26" i="10"/>
  <c r="L24" i="10"/>
  <c r="Z50" i="9" l="1"/>
  <c r="AB50" i="9" s="1"/>
  <c r="Z49" i="9"/>
  <c r="AB49" i="9" s="1"/>
  <c r="AF50" i="9"/>
  <c r="T49" i="9"/>
  <c r="T50" i="9"/>
  <c r="Q49" i="9"/>
  <c r="Q50" i="9"/>
  <c r="N49" i="9"/>
  <c r="P49" i="9" s="1"/>
  <c r="N50" i="9"/>
  <c r="P50" i="9" s="1"/>
  <c r="AH50" i="9" l="1"/>
  <c r="E32" i="10"/>
  <c r="F32" i="10" s="1"/>
  <c r="E29" i="10"/>
  <c r="E27" i="10"/>
  <c r="F27" i="10" s="1"/>
  <c r="F26" i="10"/>
  <c r="F25" i="10"/>
  <c r="F24" i="10"/>
  <c r="E21" i="10"/>
  <c r="E20" i="10"/>
  <c r="E19" i="10"/>
  <c r="E18" i="10"/>
  <c r="E17" i="10"/>
  <c r="F17" i="10" s="1"/>
  <c r="E14" i="10"/>
  <c r="F14" i="10" s="1"/>
  <c r="I49" i="9" l="1"/>
  <c r="I48" i="9"/>
  <c r="I51" i="9" l="1"/>
  <c r="AP41" i="9" l="1"/>
  <c r="AO41" i="9"/>
  <c r="AM41" i="9"/>
  <c r="AJ41" i="9"/>
  <c r="AI41" i="9"/>
  <c r="AG41" i="9"/>
  <c r="AG42" i="9" s="1"/>
  <c r="AF41" i="9"/>
  <c r="AD41" i="9"/>
  <c r="AC41" i="9"/>
  <c r="AA41" i="9"/>
  <c r="Z41" i="9"/>
  <c r="W41" i="9"/>
  <c r="U41" i="9"/>
  <c r="T41" i="9"/>
  <c r="R41" i="9"/>
  <c r="Q41" i="9"/>
  <c r="N41" i="9"/>
  <c r="L41" i="9"/>
  <c r="K41" i="9"/>
  <c r="I41" i="9"/>
  <c r="H41" i="9"/>
  <c r="AQ36" i="9"/>
  <c r="AP36" i="9"/>
  <c r="AO36" i="9"/>
  <c r="AN36" i="9"/>
  <c r="AM36" i="9"/>
  <c r="AL36" i="9"/>
  <c r="AK36" i="9"/>
  <c r="AJ36" i="9"/>
  <c r="AI36" i="9"/>
  <c r="AH36" i="9"/>
  <c r="AE36" i="9"/>
  <c r="AD36" i="9"/>
  <c r="AC36" i="9"/>
  <c r="AB36" i="9"/>
  <c r="AA36" i="9"/>
  <c r="Z36" i="9"/>
  <c r="X36" i="9"/>
  <c r="X42" i="9" s="1"/>
  <c r="W36" i="9"/>
  <c r="V36" i="9"/>
  <c r="U36" i="9"/>
  <c r="R36" i="9"/>
  <c r="Q36" i="9"/>
  <c r="O36" i="9"/>
  <c r="N36" i="9"/>
  <c r="M36" i="9"/>
  <c r="L36" i="9"/>
  <c r="K36" i="9"/>
  <c r="J36" i="9"/>
  <c r="I36" i="9"/>
  <c r="H36" i="9"/>
  <c r="AP26" i="9"/>
  <c r="AO26" i="9"/>
  <c r="AL26" i="9"/>
  <c r="AL42" i="9" s="1"/>
  <c r="AJ26" i="9"/>
  <c r="AI26" i="9"/>
  <c r="AF26" i="9"/>
  <c r="AD26" i="9"/>
  <c r="AC26" i="9"/>
  <c r="Z26" i="9"/>
  <c r="W26" i="9"/>
  <c r="U26" i="9"/>
  <c r="T26" i="9"/>
  <c r="Q26" i="9"/>
  <c r="O26" i="9"/>
  <c r="N26" i="9"/>
  <c r="L26" i="9"/>
  <c r="K26" i="9"/>
  <c r="I26" i="9"/>
  <c r="H26" i="9"/>
  <c r="F26" i="9" l="1"/>
  <c r="AC42" i="9"/>
  <c r="AO42" i="9"/>
  <c r="I42" i="9"/>
  <c r="AD42" i="9"/>
  <c r="N42" i="9"/>
  <c r="Z42" i="9"/>
  <c r="AF42" i="9"/>
  <c r="W42" i="9"/>
  <c r="T42" i="9"/>
  <c r="AB41" i="9"/>
  <c r="Q42" i="9"/>
  <c r="AI42" i="9"/>
  <c r="F36" i="9"/>
  <c r="AA42" i="9"/>
  <c r="AB42" i="9" s="1"/>
  <c r="F41" i="9"/>
  <c r="Y36" i="9"/>
  <c r="U42" i="9"/>
  <c r="S26" i="9"/>
  <c r="S36" i="9"/>
  <c r="R42" i="9"/>
  <c r="O42" i="9"/>
  <c r="P36" i="9"/>
  <c r="H42" i="9"/>
  <c r="L42" i="9"/>
  <c r="AJ42" i="9"/>
  <c r="K42" i="9"/>
  <c r="AP42" i="9"/>
  <c r="AO47" i="9"/>
  <c r="F42" i="9" l="1"/>
  <c r="AA51" i="9"/>
  <c r="S42" i="9"/>
  <c r="P42" i="9"/>
  <c r="E36" i="9"/>
  <c r="G36" i="9" s="1"/>
  <c r="T48" i="9" l="1"/>
  <c r="H48" i="9"/>
  <c r="H50" i="9" l="1"/>
  <c r="H49" i="9"/>
  <c r="K50" i="9"/>
  <c r="K49" i="9"/>
  <c r="K48" i="9"/>
  <c r="N48" i="9"/>
  <c r="Q48" i="9"/>
  <c r="AF48" i="9"/>
  <c r="AI48" i="9"/>
  <c r="AI51" i="9" s="1"/>
  <c r="AJ50" i="9"/>
  <c r="AJ49" i="9"/>
  <c r="AJ48" i="9"/>
  <c r="AP50" i="9"/>
  <c r="AP49" i="9"/>
  <c r="H51" i="9" l="1"/>
  <c r="AD51" i="9"/>
  <c r="AP48" i="9" l="1"/>
  <c r="AP21" i="9"/>
  <c r="AP51" i="9" l="1"/>
  <c r="AM21" i="9" l="1"/>
  <c r="AM16" i="9"/>
  <c r="F18" i="10" l="1"/>
  <c r="AJ51" i="9" l="1"/>
  <c r="AJ21" i="9" l="1"/>
  <c r="AO16" i="9" l="1"/>
  <c r="AD16" i="9"/>
  <c r="AF21" i="9" l="1"/>
  <c r="Z21" i="9"/>
  <c r="U47" i="9"/>
  <c r="U21" i="9"/>
  <c r="U16" i="9"/>
  <c r="O47" i="9"/>
  <c r="O21" i="9"/>
  <c r="P21" i="9" s="1"/>
  <c r="O16" i="9"/>
  <c r="L51" i="9"/>
  <c r="L47" i="9"/>
  <c r="K47" i="9"/>
  <c r="L21" i="9"/>
  <c r="K21" i="9"/>
  <c r="L16" i="9"/>
  <c r="K16" i="9"/>
  <c r="I47" i="9"/>
  <c r="H47" i="9"/>
  <c r="I21" i="9"/>
  <c r="H21" i="9"/>
  <c r="I16" i="9"/>
  <c r="E46" i="9"/>
  <c r="E40" i="9"/>
  <c r="E37" i="9"/>
  <c r="E25" i="9"/>
  <c r="E22" i="9"/>
  <c r="E20" i="9"/>
  <c r="E19" i="9"/>
  <c r="F16" i="9" l="1"/>
  <c r="F47" i="9"/>
  <c r="F21" i="9"/>
  <c r="G51" i="9"/>
  <c r="G50" i="9"/>
  <c r="G49" i="9"/>
  <c r="E26" i="9"/>
  <c r="AF51" i="9"/>
  <c r="AH51" i="9" s="1"/>
  <c r="E47" i="9"/>
  <c r="AL51" i="9"/>
  <c r="AE51" i="9"/>
  <c r="G47" i="9" l="1"/>
  <c r="G26" i="9"/>
  <c r="G48" i="9"/>
  <c r="G14" i="9" l="1"/>
  <c r="AA52" i="9" l="1"/>
  <c r="AD52" i="9"/>
  <c r="AI21" i="9" l="1"/>
  <c r="AP52" i="9" l="1"/>
  <c r="AL47" i="9"/>
  <c r="AI47" i="9"/>
  <c r="AF47" i="9"/>
  <c r="AC47" i="9"/>
  <c r="AE47" i="9" s="1"/>
  <c r="Z47" i="9"/>
  <c r="W47" i="9"/>
  <c r="T47" i="9"/>
  <c r="Q47" i="9"/>
  <c r="N47" i="9"/>
  <c r="AO21" i="9"/>
  <c r="AL21" i="9"/>
  <c r="AC21" i="9"/>
  <c r="W21" i="9"/>
  <c r="T21" i="9"/>
  <c r="Q21" i="9"/>
  <c r="E21" i="9"/>
  <c r="G21" i="9" s="1"/>
  <c r="AL16" i="9"/>
  <c r="AI16" i="9"/>
  <c r="AK16" i="9" s="1"/>
  <c r="AF16" i="9"/>
  <c r="AC16" i="9"/>
  <c r="Z16" i="9"/>
  <c r="Z48" i="9" s="1"/>
  <c r="W16" i="9"/>
  <c r="T16" i="9"/>
  <c r="AH52" i="9" l="1"/>
  <c r="Z51" i="9"/>
  <c r="AB51" i="9" s="1"/>
  <c r="T51" i="9"/>
  <c r="V52" i="9" s="1"/>
  <c r="AC52" i="9"/>
  <c r="AI52" i="9"/>
  <c r="AF52" i="9"/>
  <c r="AM52" i="9"/>
  <c r="U52" i="9"/>
  <c r="AG52" i="9"/>
  <c r="AK52" i="9"/>
  <c r="X52" i="9"/>
  <c r="O52" i="9"/>
  <c r="AL52" i="9"/>
  <c r="Z52" i="9" l="1"/>
  <c r="AB52" i="9"/>
  <c r="W52" i="9"/>
  <c r="Y52" i="9"/>
  <c r="T52" i="9"/>
  <c r="AE52" i="9"/>
  <c r="R52" i="9"/>
  <c r="AN52" i="9"/>
  <c r="Q51" i="9" l="1"/>
  <c r="N51" i="9"/>
  <c r="P51" i="9" s="1"/>
  <c r="K51" i="9"/>
  <c r="H16" i="9"/>
  <c r="N16" i="9"/>
  <c r="Q16" i="9"/>
  <c r="K52" i="9" l="1"/>
  <c r="P52" i="9"/>
  <c r="E16" i="9"/>
  <c r="N52" i="9"/>
  <c r="M52" i="9"/>
  <c r="G16" i="9" l="1"/>
  <c r="Q52" i="9"/>
  <c r="S52" i="9"/>
  <c r="E41" i="9"/>
  <c r="E42" i="9" l="1"/>
  <c r="G42" i="9" s="1"/>
  <c r="G41" i="9"/>
  <c r="AS55" i="9"/>
  <c r="AO51" i="9" l="1"/>
  <c r="AO52" i="9" l="1"/>
  <c r="AQ52" i="9"/>
</calcChain>
</file>

<file path=xl/sharedStrings.xml><?xml version="1.0" encoding="utf-8"?>
<sst xmlns="http://schemas.openxmlformats.org/spreadsheetml/2006/main" count="226" uniqueCount="100">
  <si>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</si>
  <si>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</si>
  <si>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</si>
  <si>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</si>
  <si>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</si>
  <si>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</si>
  <si>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</si>
  <si>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</si>
  <si>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</si>
  <si>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</si>
  <si>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</si>
  <si>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</si>
  <si>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</si>
  <si>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</si>
  <si>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</si>
  <si>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</si>
  <si>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</si>
  <si>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</si>
  <si>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</si>
  <si>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</si>
  <si>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</si>
  <si>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</si>
  <si>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</si>
  <si>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</si>
  <si>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</si>
  <si>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</si>
  <si>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</si>
  <si>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</si>
  <si>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</si>
  <si>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</si>
  <si>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</si>
  <si>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</si>
  <si>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</si>
  <si>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</si>
  <si>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</si>
  <si>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</si>
  <si>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</si>
  <si>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</si>
  <si>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</si>
  <si>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</si>
  <si>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</si>
  <si>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</si>
  <si>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</si>
  <si>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</si>
  <si>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</si>
  <si>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</si>
  <si>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</si>
  <si>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</si>
  <si>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</si>
  <si>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</si>
  <si>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</si>
  <si>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</si>
  <si>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</si>
  <si>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</si>
  <si>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</si>
  <si>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</si>
  <si>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</si>
  <si>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</si>
  <si>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</si>
  <si>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</si>
  <si>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</si>
  <si>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</si>
  <si>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</si>
  <si>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</si>
  <si>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</si>
  <si>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</si>
  <si>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</si>
  <si>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</si>
  <si>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</si>
  <si>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</si>
  <si>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</si>
  <si>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6</t>
  </si>
  <si>
    <t>Подпрограмма 3 "Содействие развитию жилищного строительства на территории городского округа город Мегион" - региональный проект "Обеспечение устойчивого сокращения непригодного для проживания жилищного фонда"</t>
  </si>
  <si>
    <t>Подпрограмма 3 "Содействие развитию жилищного строительства на территории городского округа город Мегион" - мероприятия по освобождению земельных участков</t>
  </si>
  <si>
    <t>Валентина Михайловна Лебедева, тел.96656*414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</si>
  <si>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01.01.2019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</si>
  <si>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</si>
  <si>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</si>
  <si>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</si>
  <si>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</si>
  <si>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</si>
  <si>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</si>
  <si>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*</t>
  </si>
  <si>
    <t>Значение показателя на 2021 год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</si>
  <si>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</si>
  <si>
    <t>3.2.</t>
  </si>
  <si>
    <t>3.4.</t>
  </si>
  <si>
    <t>План на 2021 год</t>
  </si>
  <si>
    <t>подпись</t>
  </si>
  <si>
    <t xml:space="preserve">Скорикова Александра Александровна </t>
  </si>
  <si>
    <t>Исполнитель:</t>
  </si>
  <si>
    <t>тел. (34643) 9-66-56 доб.412</t>
  </si>
  <si>
    <t>Перова Лилия Викторовна, тел.96656*403</t>
  </si>
  <si>
    <t>Татьяна Александровна Криулина                                                                тел. 96656*404</t>
  </si>
  <si>
    <t>7</t>
  </si>
  <si>
    <t>Подпрограмма 3 "Содействие развитию жилищного строительства на территории городского округа город Мегион" -проектирование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</si>
  <si>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Муниципальное казенное учреждение "Управление капитального строительства и жилищно-коммунального комплекса"</t>
  </si>
  <si>
    <t>Директор департамента муниципальной собственности___________________ М.В.Тараева</t>
  </si>
  <si>
    <t>«Развитие жилищной сферы на территории  городского округа город Мегион на 2019 -2025 годы» 
за ноябрь 2021 года</t>
  </si>
  <si>
    <t>«Развитие жилищной сферы на территории  городского округа город Мегион на 2019 -2025 годы» за ноябрь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</si>
</sst>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%"/>
    <numFmt numFmtId="166" formatCode="0.0"/>
    <numFmt numFmtId="167" formatCode="#,##0.00\ _₽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0" tint="-0.34998626667073579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50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164" fontId="4" fillId="2" borderId="0" xfId="0" applyNumberFormat="1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right"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4" fontId="4" fillId="0" borderId="14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2" borderId="15" xfId="0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166" fontId="7" fillId="2" borderId="21" xfId="1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166" fontId="4" fillId="2" borderId="1" xfId="1" applyNumberFormat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6" fontId="7" fillId="2" borderId="2" xfId="1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wrapText="1"/>
    </xf>
    <xf numFmtId="4" fontId="7" fillId="2" borderId="2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7" fillId="2" borderId="2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9" fillId="2" borderId="21" xfId="0" applyNumberFormat="1" applyFont="1" applyFill="1" applyBorder="1" applyAlignment="1">
      <alignment horizontal="right" wrapText="1"/>
    </xf>
    <xf numFmtId="9" fontId="9" fillId="2" borderId="21" xfId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vertical="center" wrapText="1"/>
    </xf>
    <xf numFmtId="4" fontId="4" fillId="0" borderId="14" xfId="0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9" fillId="2" borderId="23" xfId="0" applyNumberFormat="1" applyFont="1" applyFill="1" applyBorder="1" applyAlignment="1">
      <alignment horizontal="right" wrapText="1"/>
    </xf>
    <xf numFmtId="10" fontId="4" fillId="2" borderId="28" xfId="0" applyNumberFormat="1" applyFont="1" applyFill="1" applyBorder="1" applyAlignment="1">
      <alignment wrapText="1"/>
    </xf>
    <xf numFmtId="10" fontId="4" fillId="2" borderId="15" xfId="0" applyNumberFormat="1" applyFont="1" applyFill="1" applyBorder="1" applyAlignment="1">
      <alignment wrapText="1"/>
    </xf>
    <xf numFmtId="165" fontId="7" fillId="2" borderId="15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right" wrapText="1"/>
    </xf>
    <xf numFmtId="164" fontId="8" fillId="2" borderId="14" xfId="1" applyNumberFormat="1" applyFont="1" applyFill="1" applyBorder="1" applyAlignment="1">
      <alignment horizontal="right" wrapText="1"/>
    </xf>
    <xf numFmtId="9" fontId="4" fillId="0" borderId="14" xfId="1" applyNumberFormat="1" applyFont="1" applyFill="1" applyBorder="1" applyAlignment="1">
      <alignment horizontal="right" wrapText="1"/>
    </xf>
    <xf numFmtId="3" fontId="4" fillId="2" borderId="14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right" wrapText="1"/>
    </xf>
    <xf numFmtId="9" fontId="4" fillId="0" borderId="15" xfId="1" applyNumberFormat="1" applyFont="1" applyFill="1" applyBorder="1" applyAlignment="1">
      <alignment horizontal="right" wrapText="1"/>
    </xf>
    <xf numFmtId="3" fontId="4" fillId="2" borderId="16" xfId="0" applyNumberFormat="1" applyFont="1" applyFill="1" applyBorder="1" applyAlignment="1">
      <alignment vertical="center" wrapText="1"/>
    </xf>
    <xf numFmtId="4" fontId="4" fillId="2" borderId="20" xfId="0" applyNumberFormat="1" applyFont="1" applyFill="1" applyBorder="1" applyAlignment="1">
      <alignment vertical="center" wrapText="1"/>
    </xf>
    <xf numFmtId="3" fontId="4" fillId="2" borderId="20" xfId="0" applyNumberFormat="1" applyFont="1" applyFill="1" applyBorder="1" applyAlignment="1">
      <alignment vertical="center" wrapText="1"/>
    </xf>
    <xf numFmtId="9" fontId="7" fillId="0" borderId="35" xfId="1" applyFont="1" applyFill="1" applyBorder="1" applyAlignment="1">
      <alignment horizontal="right" vertical="center" wrapText="1"/>
    </xf>
    <xf numFmtId="9" fontId="4" fillId="0" borderId="21" xfId="1" applyNumberFormat="1" applyFont="1" applyFill="1" applyBorder="1" applyAlignment="1">
      <alignment horizontal="right" wrapText="1"/>
    </xf>
    <xf numFmtId="3" fontId="4" fillId="2" borderId="22" xfId="0" applyNumberFormat="1" applyFont="1" applyFill="1" applyBorder="1" applyAlignment="1">
      <alignment vertical="center" wrapText="1"/>
    </xf>
    <xf numFmtId="166" fontId="4" fillId="0" borderId="15" xfId="1" applyNumberFormat="1" applyFont="1" applyFill="1" applyBorder="1" applyAlignment="1">
      <alignment horizontal="right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wrapText="1"/>
    </xf>
    <xf numFmtId="165" fontId="8" fillId="0" borderId="15" xfId="0" applyNumberFormat="1" applyFont="1" applyFill="1" applyBorder="1" applyAlignment="1">
      <alignment horizontal="right" wrapText="1"/>
    </xf>
    <xf numFmtId="1" fontId="8" fillId="0" borderId="14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horizontal="right" vertical="center" wrapText="1"/>
    </xf>
    <xf numFmtId="4" fontId="8" fillId="0" borderId="15" xfId="0" applyNumberFormat="1" applyFont="1" applyFill="1" applyBorder="1" applyAlignment="1">
      <alignment horizontal="right" vertical="center" wrapText="1"/>
    </xf>
    <xf numFmtId="9" fontId="8" fillId="0" borderId="1" xfId="1" applyNumberFormat="1" applyFont="1" applyFill="1" applyBorder="1" applyAlignment="1">
      <alignment horizontal="right" wrapText="1"/>
    </xf>
    <xf numFmtId="165" fontId="8" fillId="2" borderId="15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vertical="center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8" fillId="2" borderId="8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wrapText="1"/>
    </xf>
    <xf numFmtId="166" fontId="9" fillId="2" borderId="21" xfId="1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vertical="center" wrapText="1"/>
    </xf>
    <xf numFmtId="4" fontId="9" fillId="2" borderId="21" xfId="0" applyNumberFormat="1" applyFont="1" applyFill="1" applyBorder="1" applyAlignment="1">
      <alignment horizontal="right" vertical="center" wrapText="1"/>
    </xf>
    <xf numFmtId="0" fontId="8" fillId="2" borderId="2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right" vertical="center" wrapText="1"/>
    </xf>
    <xf numFmtId="9" fontId="8" fillId="0" borderId="14" xfId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wrapText="1"/>
    </xf>
    <xf numFmtId="166" fontId="9" fillId="0" borderId="1" xfId="1" applyNumberFormat="1" applyFont="1" applyFill="1" applyBorder="1" applyAlignment="1">
      <alignment horizontal="right" wrapText="1"/>
    </xf>
    <xf numFmtId="9" fontId="9" fillId="0" borderId="1" xfId="1" applyFont="1" applyFill="1" applyBorder="1" applyAlignment="1">
      <alignment horizontal="right" wrapText="1"/>
    </xf>
    <xf numFmtId="4" fontId="9" fillId="0" borderId="1" xfId="0" applyNumberFormat="1" applyFont="1" applyFill="1" applyBorder="1" applyAlignment="1">
      <alignment horizontal="right" vertical="center" wrapText="1"/>
    </xf>
    <xf numFmtId="166" fontId="9" fillId="0" borderId="21" xfId="1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vertical="center" wrapText="1"/>
    </xf>
    <xf numFmtId="4" fontId="8" fillId="0" borderId="17" xfId="0" applyNumberFormat="1" applyFont="1" applyFill="1" applyBorder="1" applyAlignment="1">
      <alignment vertical="center" wrapText="1"/>
    </xf>
    <xf numFmtId="166" fontId="9" fillId="2" borderId="2" xfId="1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vertical="center" wrapText="1"/>
    </xf>
    <xf numFmtId="10" fontId="8" fillId="2" borderId="28" xfId="0" applyNumberFormat="1" applyFont="1" applyFill="1" applyBorder="1" applyAlignment="1">
      <alignment wrapText="1"/>
    </xf>
    <xf numFmtId="4" fontId="8" fillId="2" borderId="28" xfId="0" applyNumberFormat="1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wrapText="1"/>
    </xf>
    <xf numFmtId="4" fontId="8" fillId="0" borderId="14" xfId="0" applyNumberFormat="1" applyFont="1" applyFill="1" applyBorder="1" applyAlignment="1">
      <alignment horizontal="right" wrapText="1"/>
    </xf>
    <xf numFmtId="0" fontId="8" fillId="2" borderId="14" xfId="0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1" fontId="9" fillId="0" borderId="21" xfId="0" applyNumberFormat="1" applyFont="1" applyFill="1" applyBorder="1" applyAlignment="1">
      <alignment horizontal="right" vertical="center" wrapText="1"/>
    </xf>
    <xf numFmtId="4" fontId="9" fillId="0" borderId="21" xfId="0" applyNumberFormat="1" applyFont="1" applyFill="1" applyBorder="1" applyAlignment="1">
      <alignment horizont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0" borderId="15" xfId="0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horizontal="right" vertical="center" wrapText="1"/>
    </xf>
    <xf numFmtId="9" fontId="8" fillId="2" borderId="15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vertical="center" wrapText="1"/>
    </xf>
    <xf numFmtId="4" fontId="8" fillId="0" borderId="0" xfId="0" applyNumberFormat="1" applyFont="1" applyFill="1" applyAlignment="1">
      <alignment vertical="top" wrapText="1"/>
    </xf>
    <xf numFmtId="166" fontId="8" fillId="2" borderId="1" xfId="1" applyNumberFormat="1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 wrapText="1"/>
    </xf>
    <xf numFmtId="3" fontId="8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right" wrapText="1"/>
    </xf>
    <xf numFmtId="9" fontId="9" fillId="2" borderId="2" xfId="1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right" vertical="center" wrapText="1"/>
    </xf>
    <xf numFmtId="9" fontId="8" fillId="0" borderId="2" xfId="1" applyNumberFormat="1" applyFont="1" applyFill="1" applyBorder="1" applyAlignment="1">
      <alignment horizontal="right" wrapText="1"/>
    </xf>
    <xf numFmtId="4" fontId="8" fillId="2" borderId="2" xfId="0" applyNumberFormat="1" applyFont="1" applyFill="1" applyBorder="1" applyAlignment="1">
      <alignment horizontal="right" vertical="center" wrapText="1"/>
    </xf>
    <xf numFmtId="165" fontId="8" fillId="2" borderId="28" xfId="0" applyNumberFormat="1" applyFont="1" applyFill="1" applyBorder="1" applyAlignment="1">
      <alignment horizontal="right" vertical="center" wrapText="1"/>
    </xf>
    <xf numFmtId="3" fontId="8" fillId="2" borderId="2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9" fontId="8" fillId="0" borderId="2" xfId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top" wrapText="1"/>
    </xf>
    <xf numFmtId="3" fontId="8" fillId="0" borderId="14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right" wrapText="1"/>
    </xf>
    <xf numFmtId="164" fontId="8" fillId="2" borderId="24" xfId="1" applyNumberFormat="1" applyFont="1" applyFill="1" applyBorder="1" applyAlignment="1">
      <alignment horizontal="right" wrapText="1"/>
    </xf>
    <xf numFmtId="4" fontId="8" fillId="2" borderId="30" xfId="0" applyNumberFormat="1" applyFont="1" applyFill="1" applyBorder="1" applyAlignment="1">
      <alignment horizontal="right" wrapText="1"/>
    </xf>
    <xf numFmtId="164" fontId="8" fillId="2" borderId="20" xfId="1" applyNumberFormat="1" applyFont="1" applyFill="1" applyBorder="1" applyAlignment="1">
      <alignment horizontal="right" wrapText="1"/>
    </xf>
    <xf numFmtId="4" fontId="9" fillId="2" borderId="31" xfId="0" applyNumberFormat="1" applyFont="1" applyFill="1" applyBorder="1" applyAlignment="1">
      <alignment horizontal="right" wrapText="1"/>
    </xf>
    <xf numFmtId="166" fontId="9" fillId="2" borderId="22" xfId="1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horizontal="right" wrapText="1"/>
    </xf>
    <xf numFmtId="164" fontId="8" fillId="2" borderId="16" xfId="1" applyNumberFormat="1" applyFont="1" applyFill="1" applyBorder="1" applyAlignment="1">
      <alignment horizontal="right" wrapText="1"/>
    </xf>
    <xf numFmtId="4" fontId="9" fillId="2" borderId="34" xfId="0" applyNumberFormat="1" applyFont="1" applyFill="1" applyBorder="1" applyAlignment="1">
      <alignment horizontal="right" wrapText="1"/>
    </xf>
    <xf numFmtId="166" fontId="9" fillId="2" borderId="26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vertical="center" wrapText="1"/>
    </xf>
    <xf numFmtId="164" fontId="8" fillId="2" borderId="16" xfId="0" applyNumberFormat="1" applyFont="1" applyFill="1" applyBorder="1" applyAlignment="1">
      <alignment wrapText="1"/>
    </xf>
    <xf numFmtId="4" fontId="8" fillId="2" borderId="30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164" fontId="8" fillId="2" borderId="20" xfId="0" applyNumberFormat="1" applyFont="1" applyFill="1" applyBorder="1" applyAlignment="1">
      <alignment wrapText="1"/>
    </xf>
    <xf numFmtId="4" fontId="4" fillId="2" borderId="30" xfId="0" applyNumberFormat="1" applyFont="1" applyFill="1" applyBorder="1" applyAlignment="1">
      <alignment vertical="center" wrapText="1"/>
    </xf>
    <xf numFmtId="164" fontId="4" fillId="2" borderId="20" xfId="0" applyNumberFormat="1" applyFont="1" applyFill="1" applyBorder="1" applyAlignment="1">
      <alignment wrapText="1"/>
    </xf>
    <xf numFmtId="166" fontId="7" fillId="2" borderId="22" xfId="1" applyNumberFormat="1" applyFont="1" applyFill="1" applyBorder="1" applyAlignment="1">
      <alignment wrapText="1"/>
    </xf>
    <xf numFmtId="3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164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8" fillId="0" borderId="14" xfId="1" applyNumberFormat="1" applyFont="1" applyFill="1" applyBorder="1" applyAlignment="1">
      <alignment horizontal="right" wrapText="1"/>
    </xf>
    <xf numFmtId="164" fontId="8" fillId="0" borderId="1" xfId="1" applyNumberFormat="1" applyFont="1" applyFill="1" applyBorder="1" applyAlignment="1">
      <alignment horizontal="right" wrapText="1"/>
    </xf>
    <xf numFmtId="166" fontId="9" fillId="0" borderId="21" xfId="1" applyNumberFormat="1" applyFont="1" applyFill="1" applyBorder="1" applyAlignment="1">
      <alignment horizontal="right" wrapText="1"/>
    </xf>
    <xf numFmtId="164" fontId="8" fillId="0" borderId="15" xfId="1" applyNumberFormat="1" applyFont="1" applyFill="1" applyBorder="1" applyAlignment="1">
      <alignment horizontal="right" wrapText="1"/>
    </xf>
    <xf numFmtId="9" fontId="9" fillId="0" borderId="21" xfId="1" applyFont="1" applyFill="1" applyBorder="1" applyAlignment="1">
      <alignment horizontal="right" wrapText="1"/>
    </xf>
    <xf numFmtId="4" fontId="7" fillId="0" borderId="23" xfId="0" applyNumberFormat="1" applyFont="1" applyFill="1" applyBorder="1" applyAlignment="1">
      <alignment horizontal="right" wrapText="1"/>
    </xf>
    <xf numFmtId="165" fontId="8" fillId="2" borderId="24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165" fontId="8" fillId="2" borderId="20" xfId="1" applyNumberFormat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wrapText="1"/>
    </xf>
    <xf numFmtId="165" fontId="9" fillId="0" borderId="21" xfId="1" applyNumberFormat="1" applyFont="1" applyFill="1" applyBorder="1" applyAlignment="1">
      <alignment horizontal="right" wrapText="1"/>
    </xf>
    <xf numFmtId="165" fontId="9" fillId="0" borderId="22" xfId="1" applyNumberFormat="1" applyFont="1" applyFill="1" applyBorder="1" applyAlignment="1">
      <alignment horizontal="right" wrapText="1"/>
    </xf>
    <xf numFmtId="4" fontId="4" fillId="0" borderId="29" xfId="0" applyNumberFormat="1" applyFont="1" applyFill="1" applyBorder="1" applyAlignment="1">
      <alignment horizontal="right" wrapText="1"/>
    </xf>
    <xf numFmtId="164" fontId="4" fillId="0" borderId="16" xfId="1" applyNumberFormat="1" applyFont="1" applyFill="1" applyBorder="1" applyAlignment="1">
      <alignment horizontal="right" wrapText="1"/>
    </xf>
    <xf numFmtId="4" fontId="4" fillId="0" borderId="17" xfId="0" applyNumberFormat="1" applyFont="1" applyFill="1" applyBorder="1" applyAlignment="1">
      <alignment horizontal="right" wrapText="1"/>
    </xf>
    <xf numFmtId="164" fontId="4" fillId="0" borderId="15" xfId="1" applyNumberFormat="1" applyFont="1" applyFill="1" applyBorder="1" applyAlignment="1">
      <alignment horizontal="right" wrapText="1"/>
    </xf>
    <xf numFmtId="4" fontId="4" fillId="0" borderId="30" xfId="0" applyNumberFormat="1" applyFont="1" applyFill="1" applyBorder="1" applyAlignment="1">
      <alignment horizontal="right" wrapText="1"/>
    </xf>
    <xf numFmtId="164" fontId="4" fillId="0" borderId="20" xfId="1" applyNumberFormat="1" applyFont="1" applyFill="1" applyBorder="1" applyAlignment="1">
      <alignment horizontal="right" wrapText="1"/>
    </xf>
    <xf numFmtId="4" fontId="4" fillId="0" borderId="8" xfId="0" applyNumberFormat="1" applyFont="1" applyFill="1" applyBorder="1" applyAlignment="1">
      <alignment horizontal="right" wrapText="1"/>
    </xf>
    <xf numFmtId="164" fontId="4" fillId="0" borderId="1" xfId="1" applyNumberFormat="1" applyFont="1" applyFill="1" applyBorder="1" applyAlignment="1">
      <alignment horizontal="right" wrapText="1"/>
    </xf>
    <xf numFmtId="165" fontId="4" fillId="0" borderId="20" xfId="0" applyNumberFormat="1" applyFont="1" applyFill="1" applyBorder="1" applyAlignment="1">
      <alignment horizontal="right" vertical="center" wrapText="1"/>
    </xf>
    <xf numFmtId="9" fontId="8" fillId="0" borderId="1" xfId="1" applyFont="1" applyFill="1" applyBorder="1" applyAlignment="1">
      <alignment horizontal="right" wrapText="1"/>
    </xf>
    <xf numFmtId="4" fontId="7" fillId="0" borderId="31" xfId="0" applyNumberFormat="1" applyFont="1" applyFill="1" applyBorder="1" applyAlignment="1">
      <alignment horizontal="right" wrapText="1"/>
    </xf>
    <xf numFmtId="166" fontId="7" fillId="0" borderId="22" xfId="1" applyNumberFormat="1" applyFont="1" applyFill="1" applyBorder="1" applyAlignment="1">
      <alignment horizontal="right" wrapText="1"/>
    </xf>
    <xf numFmtId="166" fontId="7" fillId="0" borderId="21" xfId="1" applyNumberFormat="1" applyFont="1" applyFill="1" applyBorder="1" applyAlignment="1">
      <alignment horizontal="right" wrapText="1"/>
    </xf>
    <xf numFmtId="165" fontId="4" fillId="0" borderId="18" xfId="0" applyNumberFormat="1" applyFont="1" applyFill="1" applyBorder="1" applyAlignment="1">
      <alignment horizontal="right" vertical="center" wrapText="1"/>
    </xf>
    <xf numFmtId="166" fontId="4" fillId="0" borderId="16" xfId="1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165" fontId="8" fillId="0" borderId="15" xfId="1" applyNumberFormat="1" applyFont="1" applyFill="1" applyBorder="1" applyAlignment="1">
      <alignment horizontal="right" wrapText="1"/>
    </xf>
    <xf numFmtId="166" fontId="4" fillId="0" borderId="20" xfId="1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7" fillId="0" borderId="22" xfId="0" applyNumberFormat="1" applyFont="1" applyFill="1" applyBorder="1" applyAlignment="1">
      <alignment horizontal="right" wrapText="1"/>
    </xf>
    <xf numFmtId="165" fontId="8" fillId="0" borderId="11" xfId="1" applyNumberFormat="1" applyFont="1" applyFill="1" applyBorder="1" applyAlignment="1">
      <alignment horizontal="right" vertical="center" wrapText="1"/>
    </xf>
    <xf numFmtId="4" fontId="4" fillId="0" borderId="13" xfId="0" applyNumberFormat="1" applyFont="1" applyFill="1" applyBorder="1" applyAlignment="1">
      <alignment horizontal="right" wrapText="1"/>
    </xf>
    <xf numFmtId="164" fontId="4" fillId="0" borderId="14" xfId="1" applyNumberFormat="1" applyFont="1" applyFill="1" applyBorder="1" applyAlignment="1">
      <alignment horizontal="right" wrapText="1"/>
    </xf>
    <xf numFmtId="165" fontId="8" fillId="0" borderId="14" xfId="1" applyNumberFormat="1" applyFont="1" applyFill="1" applyBorder="1" applyAlignment="1">
      <alignment horizontal="right" wrapText="1"/>
    </xf>
    <xf numFmtId="165" fontId="8" fillId="0" borderId="6" xfId="0" applyNumberFormat="1" applyFont="1" applyFill="1" applyBorder="1" applyAlignment="1">
      <alignment horizontal="right" vertical="center" wrapText="1"/>
    </xf>
    <xf numFmtId="4" fontId="8" fillId="0" borderId="30" xfId="0" applyNumberFormat="1" applyFont="1" applyFill="1" applyBorder="1" applyAlignment="1">
      <alignment horizontal="right" wrapText="1"/>
    </xf>
    <xf numFmtId="164" fontId="8" fillId="0" borderId="20" xfId="1" applyNumberFormat="1" applyFont="1" applyFill="1" applyBorder="1" applyAlignment="1">
      <alignment horizontal="right" wrapText="1"/>
    </xf>
    <xf numFmtId="4" fontId="8" fillId="0" borderId="8" xfId="0" applyNumberFormat="1" applyFont="1" applyFill="1" applyBorder="1" applyAlignment="1">
      <alignment horizontal="right" wrapText="1"/>
    </xf>
    <xf numFmtId="165" fontId="9" fillId="0" borderId="6" xfId="0" applyNumberFormat="1" applyFont="1" applyFill="1" applyBorder="1" applyAlignment="1">
      <alignment horizontal="right" vertical="center" wrapText="1"/>
    </xf>
    <xf numFmtId="4" fontId="9" fillId="0" borderId="30" xfId="0" applyNumberFormat="1" applyFont="1" applyFill="1" applyBorder="1" applyAlignment="1">
      <alignment horizontal="right" wrapText="1"/>
    </xf>
    <xf numFmtId="166" fontId="9" fillId="0" borderId="20" xfId="1" applyNumberFormat="1" applyFont="1" applyFill="1" applyBorder="1" applyAlignment="1">
      <alignment horizontal="right" wrapText="1"/>
    </xf>
    <xf numFmtId="4" fontId="9" fillId="0" borderId="8" xfId="0" applyNumberFormat="1" applyFont="1" applyFill="1" applyBorder="1" applyAlignment="1">
      <alignment horizontal="right" wrapText="1"/>
    </xf>
    <xf numFmtId="165" fontId="9" fillId="0" borderId="38" xfId="0" applyNumberFormat="1" applyFont="1" applyFill="1" applyBorder="1" applyAlignment="1">
      <alignment horizontal="right" vertical="center" wrapText="1"/>
    </xf>
    <xf numFmtId="4" fontId="9" fillId="0" borderId="31" xfId="0" applyNumberFormat="1" applyFont="1" applyFill="1" applyBorder="1" applyAlignment="1">
      <alignment horizontal="right" wrapText="1"/>
    </xf>
    <xf numFmtId="166" fontId="9" fillId="0" borderId="22" xfId="1" applyNumberFormat="1" applyFont="1" applyFill="1" applyBorder="1" applyAlignment="1">
      <alignment horizontal="right" wrapText="1"/>
    </xf>
    <xf numFmtId="4" fontId="9" fillId="0" borderId="23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0" fontId="8" fillId="2" borderId="14" xfId="1" applyNumberFormat="1" applyFont="1" applyFill="1" applyBorder="1" applyAlignment="1">
      <alignment horizontal="right" wrapText="1"/>
    </xf>
    <xf numFmtId="10" fontId="8" fillId="2" borderId="1" xfId="1" applyNumberFormat="1" applyFont="1" applyFill="1" applyBorder="1" applyAlignment="1">
      <alignment horizontal="right" wrapText="1"/>
    </xf>
    <xf numFmtId="10" fontId="9" fillId="2" borderId="21" xfId="1" applyNumberFormat="1" applyFont="1" applyFill="1" applyBorder="1" applyAlignment="1">
      <alignment horizontal="right" wrapText="1"/>
    </xf>
    <xf numFmtId="10" fontId="8" fillId="0" borderId="15" xfId="1" applyNumberFormat="1" applyFont="1" applyFill="1" applyBorder="1" applyAlignment="1">
      <alignment horizontal="right" wrapText="1"/>
    </xf>
    <xf numFmtId="10" fontId="8" fillId="0" borderId="1" xfId="1" applyNumberFormat="1" applyFont="1" applyFill="1" applyBorder="1" applyAlignment="1">
      <alignment horizontal="right" wrapText="1"/>
    </xf>
    <xf numFmtId="10" fontId="9" fillId="2" borderId="2" xfId="1" applyNumberFormat="1" applyFont="1" applyFill="1" applyBorder="1" applyAlignment="1">
      <alignment horizontal="right" wrapText="1"/>
    </xf>
    <xf numFmtId="10" fontId="4" fillId="0" borderId="15" xfId="0" applyNumberFormat="1" applyFont="1" applyFill="1" applyBorder="1" applyAlignment="1">
      <alignment horizontal="right" wrapText="1"/>
    </xf>
    <xf numFmtId="10" fontId="4" fillId="0" borderId="1" xfId="0" applyNumberFormat="1" applyFont="1" applyFill="1" applyBorder="1" applyAlignment="1">
      <alignment horizontal="right" wrapText="1"/>
    </xf>
    <xf numFmtId="10" fontId="4" fillId="0" borderId="14" xfId="0" applyNumberFormat="1" applyFont="1" applyFill="1" applyBorder="1" applyAlignment="1">
      <alignment horizontal="right" wrapText="1"/>
    </xf>
    <xf numFmtId="10" fontId="8" fillId="0" borderId="1" xfId="0" applyNumberFormat="1" applyFont="1" applyFill="1" applyBorder="1" applyAlignment="1">
      <alignment horizontal="right" wrapText="1"/>
    </xf>
    <xf numFmtId="10" fontId="9" fillId="0" borderId="1" xfId="1" applyNumberFormat="1" applyFont="1" applyFill="1" applyBorder="1" applyAlignment="1">
      <alignment horizontal="right" wrapText="1"/>
    </xf>
    <xf numFmtId="10" fontId="9" fillId="2" borderId="1" xfId="1" applyNumberFormat="1" applyFont="1" applyFill="1" applyBorder="1" applyAlignment="1">
      <alignment horizontal="right" wrapText="1"/>
    </xf>
    <xf numFmtId="10" fontId="8" fillId="0" borderId="15" xfId="0" applyNumberFormat="1" applyFont="1" applyFill="1" applyBorder="1" applyAlignment="1">
      <alignment horizontal="right" wrapText="1"/>
    </xf>
    <xf numFmtId="10" fontId="8" fillId="2" borderId="15" xfId="0" applyNumberFormat="1" applyFont="1" applyFill="1" applyBorder="1" applyAlignment="1">
      <alignment wrapText="1"/>
    </xf>
    <xf numFmtId="9" fontId="8" fillId="0" borderId="1" xfId="1" applyFont="1" applyFill="1" applyBorder="1" applyAlignment="1">
      <alignment vertical="center" wrapText="1"/>
    </xf>
    <xf numFmtId="9" fontId="4" fillId="0" borderId="1" xfId="1" applyFont="1" applyFill="1" applyBorder="1" applyAlignment="1">
      <alignment vertical="center" wrapText="1"/>
    </xf>
    <xf numFmtId="9" fontId="7" fillId="2" borderId="23" xfId="1" applyFont="1" applyFill="1" applyBorder="1" applyAlignment="1">
      <alignment horizontal="right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9" fontId="9" fillId="0" borderId="2" xfId="1" applyFont="1" applyFill="1" applyBorder="1" applyAlignment="1">
      <alignment horizontal="right" wrapText="1"/>
    </xf>
    <xf numFmtId="4" fontId="7" fillId="0" borderId="2" xfId="0" applyNumberFormat="1" applyFont="1" applyFill="1" applyBorder="1" applyAlignment="1">
      <alignment horizontal="right" wrapText="1"/>
    </xf>
    <xf numFmtId="165" fontId="9" fillId="0" borderId="2" xfId="1" applyNumberFormat="1" applyFont="1" applyFill="1" applyBorder="1" applyAlignment="1">
      <alignment horizontal="right" wrapText="1"/>
    </xf>
    <xf numFmtId="165" fontId="8" fillId="2" borderId="24" xfId="0" applyNumberFormat="1" applyFont="1" applyFill="1" applyBorder="1" applyAlignment="1">
      <alignment horizontal="right" vertical="center" wrapText="1"/>
    </xf>
    <xf numFmtId="165" fontId="8" fillId="2" borderId="16" xfId="0" applyNumberFormat="1" applyFont="1" applyFill="1" applyBorder="1" applyAlignment="1">
      <alignment horizontal="right" vertical="center" wrapText="1"/>
    </xf>
    <xf numFmtId="165" fontId="9" fillId="2" borderId="26" xfId="0" applyNumberFormat="1" applyFont="1" applyFill="1" applyBorder="1" applyAlignment="1">
      <alignment horizontal="right" vertical="center" wrapText="1"/>
    </xf>
    <xf numFmtId="165" fontId="4" fillId="0" borderId="16" xfId="1" applyNumberFormat="1" applyFont="1" applyFill="1" applyBorder="1" applyAlignment="1">
      <alignment horizontal="right" vertical="center" wrapText="1"/>
    </xf>
    <xf numFmtId="165" fontId="7" fillId="0" borderId="22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horizontal="right" wrapText="1"/>
    </xf>
    <xf numFmtId="165" fontId="8" fillId="2" borderId="14" xfId="1" applyNumberFormat="1" applyFont="1" applyFill="1" applyBorder="1" applyAlignment="1">
      <alignment horizontal="right" wrapText="1"/>
    </xf>
    <xf numFmtId="165" fontId="9" fillId="2" borderId="21" xfId="1" applyNumberFormat="1" applyFont="1" applyFill="1" applyBorder="1" applyAlignment="1">
      <alignment horizontal="right" wrapText="1"/>
    </xf>
    <xf numFmtId="165" fontId="9" fillId="2" borderId="2" xfId="1" applyNumberFormat="1" applyFont="1" applyFill="1" applyBorder="1" applyAlignment="1">
      <alignment horizontal="right" wrapText="1"/>
    </xf>
    <xf numFmtId="165" fontId="4" fillId="2" borderId="15" xfId="1" applyNumberFormat="1" applyFont="1" applyFill="1" applyBorder="1" applyAlignment="1">
      <alignment horizontal="right" wrapText="1"/>
    </xf>
    <xf numFmtId="165" fontId="4" fillId="2" borderId="1" xfId="1" applyNumberFormat="1" applyFont="1" applyFill="1" applyBorder="1" applyAlignment="1">
      <alignment horizontal="right" wrapText="1"/>
    </xf>
    <xf numFmtId="165" fontId="4" fillId="0" borderId="14" xfId="1" applyNumberFormat="1" applyFont="1" applyFill="1" applyBorder="1" applyAlignment="1">
      <alignment horizontal="right" wrapText="1"/>
    </xf>
    <xf numFmtId="165" fontId="8" fillId="2" borderId="2" xfId="1" applyNumberFormat="1" applyFont="1" applyFill="1" applyBorder="1" applyAlignment="1">
      <alignment horizontal="right" wrapText="1"/>
    </xf>
    <xf numFmtId="165" fontId="8" fillId="2" borderId="15" xfId="1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right" vertical="center" wrapText="1"/>
    </xf>
    <xf numFmtId="165" fontId="8" fillId="0" borderId="14" xfId="0" applyNumberFormat="1" applyFont="1" applyFill="1" applyBorder="1" applyAlignment="1">
      <alignment horizontal="right" vertical="center" wrapText="1"/>
    </xf>
    <xf numFmtId="165" fontId="8" fillId="0" borderId="14" xfId="1" applyNumberFormat="1" applyFont="1" applyFill="1" applyBorder="1" applyAlignment="1">
      <alignment horizontal="right" vertical="center" wrapText="1"/>
    </xf>
    <xf numFmtId="165" fontId="9" fillId="0" borderId="21" xfId="0" applyNumberFormat="1" applyFont="1" applyFill="1" applyBorder="1" applyAlignment="1">
      <alignment horizontal="right" vertical="center" wrapText="1"/>
    </xf>
    <xf numFmtId="9" fontId="7" fillId="0" borderId="21" xfId="1" applyFont="1" applyFill="1" applyBorder="1" applyAlignment="1">
      <alignment horizontal="right" vertical="center" wrapText="1"/>
    </xf>
    <xf numFmtId="165" fontId="4" fillId="0" borderId="15" xfId="1" applyNumberFormat="1" applyFont="1" applyFill="1" applyBorder="1" applyAlignment="1">
      <alignment horizontal="right" vertical="center" wrapText="1"/>
    </xf>
    <xf numFmtId="165" fontId="4" fillId="0" borderId="1" xfId="1" applyNumberFormat="1" applyFont="1" applyFill="1" applyBorder="1" applyAlignment="1">
      <alignment horizontal="right" vertical="center" wrapText="1"/>
    </xf>
    <xf numFmtId="165" fontId="4" fillId="0" borderId="15" xfId="0" applyNumberFormat="1" applyFont="1" applyFill="1" applyBorder="1" applyAlignment="1">
      <alignment horizontal="right" vertical="center" wrapText="1"/>
    </xf>
    <xf numFmtId="165" fontId="4" fillId="0" borderId="14" xfId="1" applyNumberFormat="1" applyFont="1" applyFill="1" applyBorder="1" applyAlignment="1">
      <alignment horizontal="right" vertical="center" wrapText="1"/>
    </xf>
    <xf numFmtId="165" fontId="8" fillId="0" borderId="10" xfId="0" applyNumberFormat="1" applyFont="1" applyFill="1" applyBorder="1" applyAlignment="1">
      <alignment horizontal="right" vertical="center" wrapText="1"/>
    </xf>
    <xf numFmtId="165" fontId="8" fillId="0" borderId="21" xfId="1" applyNumberFormat="1" applyFont="1" applyFill="1" applyBorder="1" applyAlignment="1">
      <alignment horizontal="right" vertical="center" wrapText="1"/>
    </xf>
    <xf numFmtId="4" fontId="8" fillId="0" borderId="15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5" fontId="9" fillId="0" borderId="22" xfId="1" applyNumberFormat="1" applyFont="1" applyFill="1" applyBorder="1" applyAlignment="1">
      <alignment horizontal="right" vertical="center" wrapText="1"/>
    </xf>
    <xf numFmtId="165" fontId="8" fillId="2" borderId="28" xfId="0" applyNumberFormat="1" applyFont="1" applyFill="1" applyBorder="1" applyAlignment="1">
      <alignment wrapText="1"/>
    </xf>
    <xf numFmtId="4" fontId="8" fillId="0" borderId="10" xfId="0" applyNumberFormat="1" applyFont="1" applyFill="1" applyBorder="1" applyAlignment="1">
      <alignment vertical="center" wrapText="1"/>
    </xf>
    <xf numFmtId="165" fontId="8" fillId="2" borderId="10" xfId="0" applyNumberFormat="1" applyFont="1" applyFill="1" applyBorder="1" applyAlignment="1">
      <alignment wrapText="1"/>
    </xf>
    <xf numFmtId="165" fontId="8" fillId="2" borderId="1" xfId="0" applyNumberFormat="1" applyFont="1" applyFill="1" applyBorder="1" applyAlignment="1">
      <alignment wrapText="1"/>
    </xf>
    <xf numFmtId="165" fontId="9" fillId="2" borderId="21" xfId="0" applyNumberFormat="1" applyFont="1" applyFill="1" applyBorder="1" applyAlignment="1">
      <alignment wrapText="1"/>
    </xf>
    <xf numFmtId="10" fontId="8" fillId="0" borderId="14" xfId="0" applyNumberFormat="1" applyFont="1" applyFill="1" applyBorder="1" applyAlignment="1">
      <alignment horizontal="right" vertical="center" wrapText="1"/>
    </xf>
    <xf numFmtId="10" fontId="9" fillId="0" borderId="21" xfId="0" applyNumberFormat="1" applyFont="1" applyFill="1" applyBorder="1" applyAlignment="1">
      <alignment horizontal="right" vertical="center" wrapText="1"/>
    </xf>
    <xf numFmtId="10" fontId="9" fillId="0" borderId="2" xfId="1" applyNumberFormat="1" applyFont="1" applyFill="1" applyBorder="1" applyAlignment="1">
      <alignment horizontal="right" vertical="center" wrapText="1"/>
    </xf>
    <xf numFmtId="10" fontId="4" fillId="0" borderId="15" xfId="0" applyNumberFormat="1" applyFont="1" applyFill="1" applyBorder="1" applyAlignment="1">
      <alignment horizontal="right" vertical="center" wrapText="1"/>
    </xf>
    <xf numFmtId="10" fontId="4" fillId="0" borderId="14" xfId="0" applyNumberFormat="1" applyFont="1" applyFill="1" applyBorder="1" applyAlignment="1">
      <alignment horizontal="right" vertical="center" wrapText="1"/>
    </xf>
    <xf numFmtId="10" fontId="7" fillId="0" borderId="21" xfId="1" applyNumberFormat="1" applyFont="1" applyFill="1" applyBorder="1" applyAlignment="1">
      <alignment horizontal="right" vertical="center" wrapText="1"/>
    </xf>
    <xf numFmtId="10" fontId="4" fillId="0" borderId="15" xfId="1" applyNumberFormat="1" applyFont="1" applyFill="1" applyBorder="1" applyAlignment="1">
      <alignment horizontal="right" vertical="center" wrapText="1"/>
    </xf>
    <xf numFmtId="10" fontId="4" fillId="0" borderId="1" xfId="1" applyNumberFormat="1" applyFont="1" applyFill="1" applyBorder="1" applyAlignment="1">
      <alignment horizontal="right" vertical="center" wrapText="1"/>
    </xf>
    <xf numFmtId="10" fontId="8" fillId="0" borderId="15" xfId="0" applyNumberFormat="1" applyFont="1" applyFill="1" applyBorder="1" applyAlignment="1">
      <alignment horizontal="right" vertical="center" wrapText="1"/>
    </xf>
    <xf numFmtId="10" fontId="8" fillId="0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left" vertical="top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35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/>
    </xf>
    <xf numFmtId="4" fontId="12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9" fontId="4" fillId="0" borderId="1" xfId="1" applyFont="1" applyFill="1" applyBorder="1" applyAlignment="1">
      <alignment horizontal="right" wrapText="1"/>
    </xf>
    <xf numFmtId="10" fontId="4" fillId="0" borderId="1" xfId="1" applyNumberFormat="1" applyFont="1" applyFill="1" applyBorder="1" applyAlignment="1">
      <alignment horizontal="right" wrapText="1"/>
    </xf>
    <xf numFmtId="165" fontId="4" fillId="0" borderId="1" xfId="1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wrapText="1"/>
    </xf>
    <xf numFmtId="9" fontId="7" fillId="0" borderId="2" xfId="1" applyFont="1" applyFill="1" applyBorder="1" applyAlignment="1">
      <alignment horizontal="right" wrapText="1"/>
    </xf>
    <xf numFmtId="10" fontId="7" fillId="0" borderId="21" xfId="1" applyNumberFormat="1" applyFont="1" applyFill="1" applyBorder="1" applyAlignment="1">
      <alignment horizontal="right" wrapText="1"/>
    </xf>
    <xf numFmtId="165" fontId="4" fillId="0" borderId="21" xfId="1" applyNumberFormat="1" applyFont="1" applyFill="1" applyBorder="1" applyAlignment="1">
      <alignment horizontal="right" wrapText="1"/>
    </xf>
    <xf numFmtId="165" fontId="4" fillId="0" borderId="21" xfId="0" applyNumberFormat="1" applyFont="1" applyFill="1" applyBorder="1" applyAlignment="1">
      <alignment horizontal="right" vertical="center" wrapText="1"/>
    </xf>
    <xf numFmtId="10" fontId="4" fillId="0" borderId="15" xfId="1" applyNumberFormat="1" applyFont="1" applyFill="1" applyBorder="1" applyAlignment="1">
      <alignment horizontal="right" wrapText="1"/>
    </xf>
    <xf numFmtId="165" fontId="4" fillId="0" borderId="15" xfId="1" applyNumberFormat="1" applyFont="1" applyFill="1" applyBorder="1" applyAlignment="1">
      <alignment horizontal="right" wrapText="1"/>
    </xf>
    <xf numFmtId="10" fontId="4" fillId="0" borderId="14" xfId="1" applyNumberFormat="1" applyFont="1" applyFill="1" applyBorder="1" applyAlignment="1">
      <alignment horizontal="right" wrapText="1"/>
    </xf>
    <xf numFmtId="165" fontId="7" fillId="0" borderId="21" xfId="0" applyNumberFormat="1" applyFont="1" applyFill="1" applyBorder="1" applyAlignment="1">
      <alignment horizontal="right" wrapText="1"/>
    </xf>
    <xf numFmtId="10" fontId="7" fillId="0" borderId="21" xfId="0" applyNumberFormat="1" applyFont="1" applyFill="1" applyBorder="1" applyAlignment="1">
      <alignment horizontal="right" wrapText="1"/>
    </xf>
    <xf numFmtId="9" fontId="4" fillId="0" borderId="15" xfId="1" applyFont="1" applyFill="1" applyBorder="1" applyAlignment="1">
      <alignment horizontal="right" wrapText="1"/>
    </xf>
    <xf numFmtId="166" fontId="4" fillId="0" borderId="14" xfId="1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vertical="center" wrapText="1"/>
    </xf>
    <xf numFmtId="165" fontId="9" fillId="0" borderId="1" xfId="1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 vertical="center" wrapText="1"/>
    </xf>
    <xf numFmtId="164" fontId="1" fillId="0" borderId="9" xfId="0" applyNumberFormat="1" applyFont="1" applyFill="1" applyBorder="1" applyAlignment="1">
      <alignment vertical="top" wrapText="1"/>
    </xf>
    <xf numFmtId="164" fontId="12" fillId="0" borderId="9" xfId="0" applyNumberFormat="1" applyFont="1" applyFill="1" applyBorder="1" applyAlignment="1">
      <alignment vertical="top" wrapText="1"/>
    </xf>
    <xf numFmtId="164" fontId="3" fillId="0" borderId="9" xfId="0" applyNumberFormat="1" applyFont="1" applyFill="1" applyBorder="1" applyAlignment="1">
      <alignment vertical="top" wrapText="1"/>
    </xf>
    <xf numFmtId="164" fontId="14" fillId="0" borderId="9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164" fontId="4" fillId="0" borderId="9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4" fontId="8" fillId="0" borderId="9" xfId="0" applyNumberFormat="1" applyFont="1" applyFill="1" applyBorder="1" applyAlignment="1">
      <alignment vertical="top" wrapText="1"/>
    </xf>
    <xf numFmtId="4" fontId="9" fillId="0" borderId="0" xfId="0" applyNumberFormat="1" applyFont="1" applyFill="1" applyAlignment="1">
      <alignment vertical="top" wrapText="1"/>
    </xf>
    <xf numFmtId="4" fontId="9" fillId="0" borderId="9" xfId="0" applyNumberFormat="1" applyFont="1" applyFill="1" applyBorder="1" applyAlignment="1">
      <alignment vertical="top" wrapText="1"/>
    </xf>
    <xf numFmtId="4" fontId="4" fillId="0" borderId="0" xfId="0" applyNumberFormat="1" applyFont="1" applyFill="1" applyAlignment="1">
      <alignment vertical="top" wrapText="1"/>
    </xf>
    <xf numFmtId="4" fontId="4" fillId="0" borderId="9" xfId="0" applyNumberFormat="1" applyFont="1" applyFill="1" applyBorder="1" applyAlignment="1">
      <alignment vertical="top" wrapText="1"/>
    </xf>
    <xf numFmtId="4" fontId="7" fillId="0" borderId="0" xfId="0" applyNumberFormat="1" applyFont="1" applyFill="1" applyAlignment="1">
      <alignment vertical="top" wrapText="1"/>
    </xf>
    <xf numFmtId="4" fontId="7" fillId="0" borderId="9" xfId="0" applyNumberFormat="1" applyFont="1" applyFill="1" applyBorder="1" applyAlignment="1">
      <alignment vertical="top" wrapText="1"/>
    </xf>
    <xf numFmtId="164" fontId="8" fillId="0" borderId="39" xfId="0" applyNumberFormat="1" applyFont="1" applyFill="1" applyBorder="1" applyAlignment="1">
      <alignment horizontal="left" vertical="top" wrapText="1"/>
    </xf>
    <xf numFmtId="164" fontId="8" fillId="0" borderId="0" xfId="0" applyNumberFormat="1" applyFont="1" applyFill="1" applyBorder="1" applyAlignment="1">
      <alignment horizontal="left" vertical="top" wrapText="1"/>
    </xf>
    <xf numFmtId="167" fontId="7" fillId="0" borderId="0" xfId="1" applyNumberFormat="1" applyFont="1" applyFill="1" applyAlignment="1">
      <alignment vertical="top" wrapText="1"/>
    </xf>
    <xf numFmtId="164" fontId="8" fillId="0" borderId="39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vertical="top" wrapText="1"/>
    </xf>
    <xf numFmtId="164" fontId="17" fillId="0" borderId="9" xfId="0" applyNumberFormat="1" applyFont="1" applyFill="1" applyBorder="1" applyAlignment="1">
      <alignment vertical="top" wrapText="1"/>
    </xf>
    <xf numFmtId="4" fontId="7" fillId="0" borderId="0" xfId="0" applyNumberFormat="1" applyFont="1" applyFill="1" applyBorder="1" applyAlignment="1">
      <alignment vertical="top" wrapText="1"/>
    </xf>
    <xf numFmtId="4" fontId="7" fillId="0" borderId="25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 wrapText="1"/>
    </xf>
    <xf numFmtId="164" fontId="6" fillId="0" borderId="9" xfId="0" applyNumberFormat="1" applyFont="1" applyFill="1" applyBorder="1" applyAlignment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Y61"/>
  <sheetViews>
    <sheetView tabSelected="1" zoomScale="110" zoomScaleNormal="110" zoomScaleSheetLayoutView="90" workbookViewId="0">
      <pane xSplit="6" ySplit="11" topLeftCell="AG48" activePane="bottomRight" state="frozen"/>
      <selection pane="topRight" activeCell="G1" sqref="G1"/>
      <selection pane="bottomLeft" activeCell="A12" sqref="A12"/>
      <selection pane="bottomRight" activeCell="AT39" sqref="AT39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9.140625" style="8" customWidth="1"/>
    <col min="4" max="4" width="19.42578125" style="8" customWidth="1"/>
    <col min="5" max="5" width="11.5703125" style="8" customWidth="1"/>
    <col min="6" max="6" width="16" style="8" customWidth="1"/>
    <col min="7" max="7" width="7.140625" style="8" customWidth="1"/>
    <col min="8" max="8" width="7.7109375" style="8" customWidth="1"/>
    <col min="9" max="9" width="7" style="8" customWidth="1"/>
    <col min="10" max="10" width="5.7109375" style="8" customWidth="1"/>
    <col min="11" max="11" width="8.7109375" style="8" customWidth="1"/>
    <col min="12" max="12" width="9.140625" style="8" customWidth="1"/>
    <col min="13" max="15" width="8" style="8" customWidth="1"/>
    <col min="16" max="16" width="7.28515625" style="8" customWidth="1"/>
    <col min="17" max="17" width="9.42578125" style="8" customWidth="1"/>
    <col min="18" max="18" width="7.85546875" style="8" customWidth="1"/>
    <col min="19" max="19" width="7" style="8" customWidth="1"/>
    <col min="20" max="20" width="8.140625" style="8" customWidth="1"/>
    <col min="21" max="21" width="10.140625" style="8" customWidth="1"/>
    <col min="22" max="22" width="6.5703125" style="8" customWidth="1"/>
    <col min="23" max="23" width="7.5703125" style="8" customWidth="1"/>
    <col min="24" max="24" width="9.85546875" style="8" customWidth="1"/>
    <col min="25" max="25" width="7.5703125" style="8" customWidth="1"/>
    <col min="26" max="26" width="8.7109375" style="8" customWidth="1"/>
    <col min="27" max="27" width="9.8554687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7.7109375" style="8" customWidth="1"/>
    <col min="35" max="35" width="9.7109375" style="8" customWidth="1"/>
    <col min="36" max="36" width="9.28515625" style="8" customWidth="1"/>
    <col min="37" max="37" width="8" style="8" customWidth="1"/>
    <col min="38" max="38" width="9.42578125" style="8" customWidth="1"/>
    <col min="39" max="39" width="7.5703125" style="8" customWidth="1"/>
    <col min="40" max="40" width="7.28515625" style="8" customWidth="1"/>
    <col min="41" max="41" width="11.2851562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customWidth="1"/>
    <col min="46" max="46" width="9.140625" style="7" customWidth="1"/>
    <col min="47" max="49" width="9.140625" style="227"/>
    <col min="50" max="16384" width="9.140625" style="7"/>
  </cols>
  <sheetData>
    <row r="1" spans="1:51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U1" s="221"/>
      <c r="AV1" s="221"/>
      <c r="AW1" s="221"/>
    </row>
    <row r="2" spans="1:51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U2" s="221"/>
      <c r="AV2" s="221"/>
      <c r="AW2" s="221"/>
    </row>
    <row r="3" spans="1:51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U3" s="221"/>
      <c r="AV3" s="221"/>
      <c r="AW3" s="221"/>
    </row>
    <row r="4" spans="1:51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U4" s="221"/>
      <c r="AV4" s="221"/>
      <c r="AW4" s="221"/>
    </row>
    <row r="5" spans="1:51" s="5" customFormat="1" ht="14.25" customHeight="1" x14ac:dyDescent="0.2">
      <c r="A5" s="475" t="s">
        <v>37</v>
      </c>
      <c r="B5" s="475"/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  <c r="O5" s="475"/>
      <c r="P5" s="47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7"/>
      <c r="AU5" s="297"/>
      <c r="AV5" s="297"/>
      <c r="AW5" s="297"/>
    </row>
    <row r="6" spans="1:51" s="1" customFormat="1" ht="24.75" customHeight="1" x14ac:dyDescent="0.25">
      <c r="A6" s="476" t="s">
        <v>98</v>
      </c>
      <c r="B6" s="476"/>
      <c r="C6" s="476"/>
      <c r="D6" s="476"/>
      <c r="E6" s="476"/>
      <c r="F6" s="476"/>
      <c r="G6" s="476"/>
      <c r="H6" s="476"/>
      <c r="I6" s="476"/>
      <c r="J6" s="476"/>
      <c r="K6" s="476"/>
      <c r="L6" s="476"/>
      <c r="M6" s="476"/>
      <c r="N6" s="476"/>
      <c r="O6" s="476"/>
      <c r="P6" s="476"/>
      <c r="Q6" s="18"/>
      <c r="R6" s="18"/>
      <c r="S6" s="18"/>
      <c r="T6" s="18"/>
      <c r="U6" s="18"/>
      <c r="V6" s="18"/>
      <c r="W6" s="18"/>
      <c r="X6" s="18"/>
      <c r="Y6" s="18"/>
      <c r="Z6" s="19"/>
      <c r="AA6" s="19"/>
      <c r="AB6" s="19"/>
      <c r="AC6" s="3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3"/>
      <c r="AT6" s="525"/>
      <c r="AU6" s="526"/>
      <c r="AV6" s="526"/>
      <c r="AW6" s="526"/>
    </row>
    <row r="7" spans="1:51" ht="18.75" customHeight="1" thickBot="1" x14ac:dyDescent="0.3">
      <c r="A7" s="21"/>
      <c r="B7" s="22"/>
      <c r="C7" s="22"/>
      <c r="D7" s="22"/>
      <c r="F7" s="22"/>
      <c r="G7" s="22"/>
      <c r="H7" s="22"/>
      <c r="I7" s="22"/>
      <c r="J7" s="22"/>
      <c r="K7" s="23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4"/>
      <c r="Z7" s="22"/>
      <c r="AA7" s="22"/>
      <c r="AB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8"/>
      <c r="AT7" s="527"/>
      <c r="AU7" s="528"/>
      <c r="AV7" s="528"/>
      <c r="AW7" s="528"/>
    </row>
    <row r="8" spans="1:51" s="9" customFormat="1" ht="15" customHeight="1" thickBot="1" x14ac:dyDescent="0.3">
      <c r="A8" s="469" t="s">
        <v>1</v>
      </c>
      <c r="B8" s="469" t="s">
        <v>38</v>
      </c>
      <c r="C8" s="469" t="s">
        <v>39</v>
      </c>
      <c r="D8" s="469" t="s">
        <v>40</v>
      </c>
      <c r="E8" s="464" t="s">
        <v>41</v>
      </c>
      <c r="F8" s="464"/>
      <c r="G8" s="477"/>
      <c r="H8" s="478" t="s">
        <v>4</v>
      </c>
      <c r="I8" s="479"/>
      <c r="J8" s="479"/>
      <c r="K8" s="469"/>
      <c r="L8" s="469"/>
      <c r="M8" s="469"/>
      <c r="N8" s="469"/>
      <c r="O8" s="469"/>
      <c r="P8" s="469"/>
      <c r="Q8" s="469"/>
      <c r="R8" s="469"/>
      <c r="S8" s="469"/>
      <c r="T8" s="461" t="s">
        <v>4</v>
      </c>
      <c r="U8" s="462"/>
      <c r="V8" s="462"/>
      <c r="W8" s="462"/>
      <c r="X8" s="462"/>
      <c r="Y8" s="462"/>
      <c r="Z8" s="462"/>
      <c r="AA8" s="462"/>
      <c r="AB8" s="462"/>
      <c r="AC8" s="462"/>
      <c r="AD8" s="462"/>
      <c r="AE8" s="462"/>
      <c r="AF8" s="462"/>
      <c r="AG8" s="462"/>
      <c r="AH8" s="462"/>
      <c r="AI8" s="462"/>
      <c r="AJ8" s="462"/>
      <c r="AK8" s="462"/>
      <c r="AL8" s="462"/>
      <c r="AM8" s="462"/>
      <c r="AN8" s="462"/>
      <c r="AO8" s="462"/>
      <c r="AP8" s="462"/>
      <c r="AQ8" s="463"/>
      <c r="AR8" s="464" t="s">
        <v>5</v>
      </c>
      <c r="AS8" s="529"/>
      <c r="AT8" s="530"/>
      <c r="AU8" s="232"/>
      <c r="AV8" s="232"/>
      <c r="AW8" s="232"/>
    </row>
    <row r="9" spans="1:51" s="9" customFormat="1" ht="15" customHeight="1" x14ac:dyDescent="0.25">
      <c r="A9" s="427"/>
      <c r="B9" s="427"/>
      <c r="C9" s="427"/>
      <c r="D9" s="427"/>
      <c r="E9" s="466" t="s">
        <v>87</v>
      </c>
      <c r="F9" s="465" t="s">
        <v>60</v>
      </c>
      <c r="G9" s="467" t="s">
        <v>20</v>
      </c>
      <c r="H9" s="468" t="s">
        <v>6</v>
      </c>
      <c r="I9" s="469"/>
      <c r="J9" s="470"/>
      <c r="K9" s="471" t="s">
        <v>7</v>
      </c>
      <c r="L9" s="427"/>
      <c r="M9" s="427"/>
      <c r="N9" s="472" t="s">
        <v>8</v>
      </c>
      <c r="O9" s="472"/>
      <c r="P9" s="472"/>
      <c r="Q9" s="427" t="s">
        <v>9</v>
      </c>
      <c r="R9" s="427"/>
      <c r="S9" s="427"/>
      <c r="T9" s="427" t="s">
        <v>10</v>
      </c>
      <c r="U9" s="427"/>
      <c r="V9" s="427"/>
      <c r="W9" s="427" t="s">
        <v>11</v>
      </c>
      <c r="X9" s="427"/>
      <c r="Y9" s="427"/>
      <c r="Z9" s="427" t="s">
        <v>12</v>
      </c>
      <c r="AA9" s="427"/>
      <c r="AB9" s="427"/>
      <c r="AC9" s="427" t="s">
        <v>13</v>
      </c>
      <c r="AD9" s="427"/>
      <c r="AE9" s="427"/>
      <c r="AF9" s="427" t="s">
        <v>14</v>
      </c>
      <c r="AG9" s="427"/>
      <c r="AH9" s="427"/>
      <c r="AI9" s="427" t="s">
        <v>15</v>
      </c>
      <c r="AJ9" s="427"/>
      <c r="AK9" s="427"/>
      <c r="AL9" s="427" t="s">
        <v>16</v>
      </c>
      <c r="AM9" s="427"/>
      <c r="AN9" s="427"/>
      <c r="AO9" s="427" t="s">
        <v>17</v>
      </c>
      <c r="AP9" s="427"/>
      <c r="AQ9" s="427"/>
      <c r="AR9" s="465"/>
      <c r="AS9" s="531"/>
      <c r="AT9" s="530"/>
      <c r="AU9" s="232"/>
      <c r="AV9" s="232"/>
      <c r="AW9" s="232"/>
    </row>
    <row r="10" spans="1:51" s="9" customFormat="1" ht="45" customHeight="1" x14ac:dyDescent="0.25">
      <c r="A10" s="427"/>
      <c r="B10" s="427"/>
      <c r="C10" s="427"/>
      <c r="D10" s="427"/>
      <c r="E10" s="466"/>
      <c r="F10" s="465"/>
      <c r="G10" s="467"/>
      <c r="H10" s="273" t="s">
        <v>18</v>
      </c>
      <c r="I10" s="271" t="s">
        <v>19</v>
      </c>
      <c r="J10" s="272" t="s">
        <v>20</v>
      </c>
      <c r="K10" s="26" t="s">
        <v>18</v>
      </c>
      <c r="L10" s="79" t="s">
        <v>19</v>
      </c>
      <c r="M10" s="79" t="s">
        <v>20</v>
      </c>
      <c r="N10" s="300" t="s">
        <v>18</v>
      </c>
      <c r="O10" s="300" t="s">
        <v>19</v>
      </c>
      <c r="P10" s="300" t="s">
        <v>20</v>
      </c>
      <c r="Q10" s="79" t="s">
        <v>18</v>
      </c>
      <c r="R10" s="79" t="s">
        <v>19</v>
      </c>
      <c r="S10" s="79" t="s">
        <v>20</v>
      </c>
      <c r="T10" s="79" t="s">
        <v>18</v>
      </c>
      <c r="U10" s="79" t="s">
        <v>19</v>
      </c>
      <c r="V10" s="79" t="s">
        <v>20</v>
      </c>
      <c r="W10" s="79" t="s">
        <v>18</v>
      </c>
      <c r="X10" s="79" t="s">
        <v>19</v>
      </c>
      <c r="Y10" s="79" t="s">
        <v>20</v>
      </c>
      <c r="Z10" s="79" t="s">
        <v>18</v>
      </c>
      <c r="AA10" s="79" t="s">
        <v>19</v>
      </c>
      <c r="AB10" s="79" t="s">
        <v>20</v>
      </c>
      <c r="AC10" s="80" t="s">
        <v>18</v>
      </c>
      <c r="AD10" s="79" t="s">
        <v>19</v>
      </c>
      <c r="AE10" s="79" t="s">
        <v>20</v>
      </c>
      <c r="AF10" s="79" t="s">
        <v>18</v>
      </c>
      <c r="AG10" s="79" t="s">
        <v>19</v>
      </c>
      <c r="AH10" s="79" t="s">
        <v>20</v>
      </c>
      <c r="AI10" s="79" t="s">
        <v>18</v>
      </c>
      <c r="AJ10" s="79" t="s">
        <v>19</v>
      </c>
      <c r="AK10" s="79" t="s">
        <v>20</v>
      </c>
      <c r="AL10" s="79" t="s">
        <v>18</v>
      </c>
      <c r="AM10" s="79" t="s">
        <v>19</v>
      </c>
      <c r="AN10" s="79" t="s">
        <v>20</v>
      </c>
      <c r="AO10" s="79" t="s">
        <v>18</v>
      </c>
      <c r="AP10" s="79" t="s">
        <v>19</v>
      </c>
      <c r="AQ10" s="79" t="s">
        <v>20</v>
      </c>
      <c r="AR10" s="465"/>
      <c r="AS10" s="529"/>
      <c r="AT10" s="530"/>
      <c r="AU10" s="232"/>
      <c r="AV10" s="232"/>
      <c r="AW10" s="232"/>
    </row>
    <row r="11" spans="1:51" s="9" customFormat="1" ht="20.25" customHeight="1" thickBot="1" x14ac:dyDescent="0.3">
      <c r="A11" s="82">
        <v>1</v>
      </c>
      <c r="B11" s="82">
        <v>2</v>
      </c>
      <c r="C11" s="82">
        <v>3</v>
      </c>
      <c r="D11" s="82">
        <v>4</v>
      </c>
      <c r="E11" s="27">
        <v>5</v>
      </c>
      <c r="F11" s="82">
        <v>6</v>
      </c>
      <c r="G11" s="28">
        <v>7</v>
      </c>
      <c r="H11" s="274">
        <v>8</v>
      </c>
      <c r="I11" s="82">
        <v>9</v>
      </c>
      <c r="J11" s="28">
        <v>10</v>
      </c>
      <c r="K11" s="29">
        <v>11</v>
      </c>
      <c r="L11" s="82">
        <v>12</v>
      </c>
      <c r="M11" s="82">
        <v>13</v>
      </c>
      <c r="N11" s="27">
        <v>14</v>
      </c>
      <c r="O11" s="27">
        <v>15</v>
      </c>
      <c r="P11" s="27">
        <v>16</v>
      </c>
      <c r="Q11" s="82">
        <v>17</v>
      </c>
      <c r="R11" s="82">
        <v>18</v>
      </c>
      <c r="S11" s="82">
        <v>19</v>
      </c>
      <c r="T11" s="82">
        <v>20</v>
      </c>
      <c r="U11" s="82">
        <v>21</v>
      </c>
      <c r="V11" s="82">
        <v>22</v>
      </c>
      <c r="W11" s="82">
        <v>23</v>
      </c>
      <c r="X11" s="82">
        <v>24</v>
      </c>
      <c r="Y11" s="82">
        <v>25</v>
      </c>
      <c r="Z11" s="82">
        <v>26</v>
      </c>
      <c r="AA11" s="82">
        <v>27</v>
      </c>
      <c r="AB11" s="82">
        <v>28</v>
      </c>
      <c r="AC11" s="27">
        <v>29</v>
      </c>
      <c r="AD11" s="82">
        <v>30</v>
      </c>
      <c r="AE11" s="82">
        <v>31</v>
      </c>
      <c r="AF11" s="82">
        <v>32</v>
      </c>
      <c r="AG11" s="82">
        <v>33</v>
      </c>
      <c r="AH11" s="82">
        <v>34</v>
      </c>
      <c r="AI11" s="82">
        <v>35</v>
      </c>
      <c r="AJ11" s="82">
        <v>36</v>
      </c>
      <c r="AK11" s="82">
        <v>37</v>
      </c>
      <c r="AL11" s="82">
        <v>38</v>
      </c>
      <c r="AM11" s="82">
        <v>39</v>
      </c>
      <c r="AN11" s="82">
        <v>40</v>
      </c>
      <c r="AO11" s="82">
        <v>41</v>
      </c>
      <c r="AP11" s="82">
        <v>42</v>
      </c>
      <c r="AQ11" s="82">
        <v>43</v>
      </c>
      <c r="AR11" s="82">
        <v>44</v>
      </c>
      <c r="AS11" s="529"/>
      <c r="AT11" s="530"/>
      <c r="AU11" s="232"/>
      <c r="AV11" s="232"/>
      <c r="AW11" s="232"/>
    </row>
    <row r="12" spans="1:51" s="187" customFormat="1" ht="15" customHeight="1" x14ac:dyDescent="0.2">
      <c r="A12" s="451">
        <v>1</v>
      </c>
      <c r="B12" s="454" t="s">
        <v>21</v>
      </c>
      <c r="C12" s="454" t="s">
        <v>42</v>
      </c>
      <c r="D12" s="192" t="s">
        <v>43</v>
      </c>
      <c r="E12" s="131">
        <v>134.52000000000001</v>
      </c>
      <c r="F12" s="131">
        <f>SUM(I12+L12+O12+R12+U12+X12+AA12+AD12+AG12+AJ12+AM12+AP12)</f>
        <v>134.51</v>
      </c>
      <c r="G12" s="376">
        <v>0</v>
      </c>
      <c r="H12" s="275">
        <v>0</v>
      </c>
      <c r="I12" s="118">
        <v>0</v>
      </c>
      <c r="J12" s="276">
        <v>0</v>
      </c>
      <c r="K12" s="193">
        <v>0</v>
      </c>
      <c r="L12" s="118">
        <v>0</v>
      </c>
      <c r="M12" s="119">
        <v>0</v>
      </c>
      <c r="N12" s="191">
        <v>0</v>
      </c>
      <c r="O12" s="191">
        <v>0</v>
      </c>
      <c r="P12" s="301">
        <v>0</v>
      </c>
      <c r="Q12" s="118">
        <v>0</v>
      </c>
      <c r="R12" s="118">
        <v>0</v>
      </c>
      <c r="S12" s="119">
        <v>0</v>
      </c>
      <c r="T12" s="118">
        <v>0</v>
      </c>
      <c r="U12" s="118">
        <v>0</v>
      </c>
      <c r="V12" s="119">
        <v>0</v>
      </c>
      <c r="W12" s="118">
        <v>0</v>
      </c>
      <c r="X12" s="118">
        <v>0</v>
      </c>
      <c r="Y12" s="353">
        <v>0</v>
      </c>
      <c r="Z12" s="118">
        <v>0</v>
      </c>
      <c r="AA12" s="118">
        <v>0</v>
      </c>
      <c r="AB12" s="384">
        <v>0</v>
      </c>
      <c r="AC12" s="191">
        <v>0</v>
      </c>
      <c r="AD12" s="191">
        <v>0</v>
      </c>
      <c r="AE12" s="383">
        <v>0</v>
      </c>
      <c r="AF12" s="194">
        <v>0</v>
      </c>
      <c r="AG12" s="194">
        <v>0</v>
      </c>
      <c r="AH12" s="413">
        <v>0</v>
      </c>
      <c r="AI12" s="131">
        <v>77.12</v>
      </c>
      <c r="AJ12" s="194">
        <v>134.51</v>
      </c>
      <c r="AK12" s="395">
        <f>AJ12/AI12</f>
        <v>1.7441649377593358</v>
      </c>
      <c r="AL12" s="131">
        <v>57.4</v>
      </c>
      <c r="AM12" s="191">
        <v>0</v>
      </c>
      <c r="AN12" s="146">
        <v>0</v>
      </c>
      <c r="AO12" s="195">
        <v>0</v>
      </c>
      <c r="AP12" s="196">
        <v>0</v>
      </c>
      <c r="AQ12" s="196">
        <v>0</v>
      </c>
      <c r="AR12" s="197"/>
      <c r="AS12" s="206"/>
      <c r="AT12" s="532"/>
      <c r="AU12" s="232"/>
      <c r="AV12" s="232"/>
      <c r="AW12" s="232"/>
      <c r="AX12" s="233"/>
      <c r="AY12" s="233"/>
    </row>
    <row r="13" spans="1:51" s="187" customFormat="1" ht="15" customHeight="1" x14ac:dyDescent="0.2">
      <c r="A13" s="452"/>
      <c r="B13" s="455"/>
      <c r="C13" s="455"/>
      <c r="D13" s="176" t="s">
        <v>44</v>
      </c>
      <c r="E13" s="131">
        <v>3321.89</v>
      </c>
      <c r="F13" s="131">
        <f t="shared" ref="F13:F46" si="0">SUM(I13+L13+O13+R13+U13+X13+AA13+AD13+AG13+AJ13+AM13+AP13)</f>
        <v>3321.89</v>
      </c>
      <c r="G13" s="308">
        <v>0</v>
      </c>
      <c r="H13" s="277">
        <v>0</v>
      </c>
      <c r="I13" s="94">
        <v>0</v>
      </c>
      <c r="J13" s="278">
        <v>0</v>
      </c>
      <c r="K13" s="154">
        <v>0</v>
      </c>
      <c r="L13" s="94">
        <v>0</v>
      </c>
      <c r="M13" s="92">
        <v>0</v>
      </c>
      <c r="N13" s="113">
        <v>0</v>
      </c>
      <c r="O13" s="113">
        <v>0</v>
      </c>
      <c r="P13" s="302">
        <v>0</v>
      </c>
      <c r="Q13" s="94">
        <v>0</v>
      </c>
      <c r="R13" s="94">
        <v>0</v>
      </c>
      <c r="S13" s="92">
        <v>0</v>
      </c>
      <c r="T13" s="94">
        <v>0</v>
      </c>
      <c r="U13" s="94">
        <v>0</v>
      </c>
      <c r="V13" s="92">
        <v>0</v>
      </c>
      <c r="W13" s="94">
        <v>0</v>
      </c>
      <c r="X13" s="94">
        <v>0</v>
      </c>
      <c r="Y13" s="354">
        <v>0</v>
      </c>
      <c r="Z13" s="94">
        <v>0</v>
      </c>
      <c r="AA13" s="94">
        <v>0</v>
      </c>
      <c r="AB13" s="383">
        <v>0</v>
      </c>
      <c r="AC13" s="113">
        <v>0</v>
      </c>
      <c r="AD13" s="113">
        <v>0</v>
      </c>
      <c r="AE13" s="383">
        <v>0</v>
      </c>
      <c r="AF13" s="156">
        <v>0</v>
      </c>
      <c r="AG13" s="156">
        <v>0</v>
      </c>
      <c r="AH13" s="413">
        <v>0</v>
      </c>
      <c r="AI13" s="131">
        <v>1905.49</v>
      </c>
      <c r="AJ13" s="156">
        <v>3321.89</v>
      </c>
      <c r="AK13" s="395">
        <f t="shared" ref="AK13" si="1">AJ13/AI13</f>
        <v>1.7433258636886049</v>
      </c>
      <c r="AL13" s="131">
        <v>1416.4</v>
      </c>
      <c r="AM13" s="113">
        <v>0</v>
      </c>
      <c r="AN13" s="146">
        <v>0</v>
      </c>
      <c r="AO13" s="155">
        <v>0</v>
      </c>
      <c r="AP13" s="198">
        <v>0</v>
      </c>
      <c r="AQ13" s="198">
        <v>0</v>
      </c>
      <c r="AR13" s="158"/>
      <c r="AS13" s="206"/>
      <c r="AT13" s="532"/>
      <c r="AU13" s="232"/>
      <c r="AV13" s="232"/>
      <c r="AW13" s="232"/>
      <c r="AX13" s="233"/>
      <c r="AY13" s="233"/>
    </row>
    <row r="14" spans="1:51" s="187" customFormat="1" ht="15" customHeight="1" x14ac:dyDescent="0.2">
      <c r="A14" s="452"/>
      <c r="B14" s="455"/>
      <c r="C14" s="455"/>
      <c r="D14" s="176" t="s">
        <v>45</v>
      </c>
      <c r="E14" s="131">
        <v>182</v>
      </c>
      <c r="F14" s="131">
        <f t="shared" si="0"/>
        <v>181.91</v>
      </c>
      <c r="G14" s="308">
        <f>F14/E14*100</f>
        <v>99.95054945054946</v>
      </c>
      <c r="H14" s="277">
        <v>0</v>
      </c>
      <c r="I14" s="94">
        <v>0</v>
      </c>
      <c r="J14" s="278">
        <v>0</v>
      </c>
      <c r="K14" s="154">
        <v>0</v>
      </c>
      <c r="L14" s="94">
        <v>0</v>
      </c>
      <c r="M14" s="92">
        <v>0</v>
      </c>
      <c r="N14" s="113">
        <v>0</v>
      </c>
      <c r="O14" s="113">
        <v>0</v>
      </c>
      <c r="P14" s="302">
        <v>0</v>
      </c>
      <c r="Q14" s="94">
        <v>0</v>
      </c>
      <c r="R14" s="94">
        <v>0</v>
      </c>
      <c r="S14" s="92">
        <v>0</v>
      </c>
      <c r="T14" s="94">
        <v>0</v>
      </c>
      <c r="U14" s="94">
        <v>0</v>
      </c>
      <c r="V14" s="92">
        <v>0</v>
      </c>
      <c r="W14" s="94">
        <v>0</v>
      </c>
      <c r="X14" s="94">
        <v>0</v>
      </c>
      <c r="Y14" s="354">
        <v>0</v>
      </c>
      <c r="Z14" s="94">
        <v>0</v>
      </c>
      <c r="AA14" s="94">
        <v>0</v>
      </c>
      <c r="AB14" s="383">
        <v>0</v>
      </c>
      <c r="AC14" s="113">
        <v>0</v>
      </c>
      <c r="AD14" s="113">
        <v>0</v>
      </c>
      <c r="AE14" s="383">
        <v>0</v>
      </c>
      <c r="AF14" s="156">
        <v>0</v>
      </c>
      <c r="AG14" s="156">
        <v>0</v>
      </c>
      <c r="AH14" s="413">
        <v>0</v>
      </c>
      <c r="AI14" s="131">
        <v>0</v>
      </c>
      <c r="AJ14" s="156">
        <v>181.91</v>
      </c>
      <c r="AK14" s="395">
        <v>0</v>
      </c>
      <c r="AL14" s="131">
        <v>182</v>
      </c>
      <c r="AM14" s="113">
        <v>0</v>
      </c>
      <c r="AN14" s="146">
        <v>0</v>
      </c>
      <c r="AO14" s="155">
        <v>0</v>
      </c>
      <c r="AP14" s="198">
        <v>0</v>
      </c>
      <c r="AQ14" s="198">
        <v>0</v>
      </c>
      <c r="AR14" s="158"/>
      <c r="AS14" s="206"/>
      <c r="AT14" s="532"/>
      <c r="AU14" s="232"/>
      <c r="AV14" s="232"/>
      <c r="AW14" s="232"/>
      <c r="AX14" s="233"/>
      <c r="AY14" s="233"/>
    </row>
    <row r="15" spans="1:51" s="187" customFormat="1" ht="15" customHeight="1" x14ac:dyDescent="0.2">
      <c r="A15" s="452"/>
      <c r="B15" s="455"/>
      <c r="C15" s="455"/>
      <c r="D15" s="176" t="s">
        <v>46</v>
      </c>
      <c r="E15" s="138">
        <v>0</v>
      </c>
      <c r="F15" s="131">
        <f t="shared" si="0"/>
        <v>0</v>
      </c>
      <c r="G15" s="309">
        <v>0</v>
      </c>
      <c r="H15" s="277">
        <v>0</v>
      </c>
      <c r="I15" s="94">
        <v>0</v>
      </c>
      <c r="J15" s="278">
        <v>0</v>
      </c>
      <c r="K15" s="154">
        <v>0</v>
      </c>
      <c r="L15" s="94">
        <v>0</v>
      </c>
      <c r="M15" s="92">
        <v>0</v>
      </c>
      <c r="N15" s="113">
        <v>0</v>
      </c>
      <c r="O15" s="113">
        <v>0</v>
      </c>
      <c r="P15" s="302">
        <v>0</v>
      </c>
      <c r="Q15" s="94">
        <v>0</v>
      </c>
      <c r="R15" s="94">
        <v>0</v>
      </c>
      <c r="S15" s="92"/>
      <c r="T15" s="94">
        <v>0</v>
      </c>
      <c r="U15" s="94">
        <v>0</v>
      </c>
      <c r="V15" s="92">
        <v>0</v>
      </c>
      <c r="W15" s="94">
        <v>0</v>
      </c>
      <c r="X15" s="94">
        <v>0</v>
      </c>
      <c r="Y15" s="354">
        <v>0</v>
      </c>
      <c r="Z15" s="94">
        <v>0</v>
      </c>
      <c r="AA15" s="94">
        <v>0</v>
      </c>
      <c r="AB15" s="383">
        <v>0</v>
      </c>
      <c r="AC15" s="113">
        <v>0</v>
      </c>
      <c r="AD15" s="113">
        <v>0</v>
      </c>
      <c r="AE15" s="395">
        <v>0</v>
      </c>
      <c r="AF15" s="156">
        <v>0</v>
      </c>
      <c r="AG15" s="156">
        <v>0</v>
      </c>
      <c r="AH15" s="413">
        <v>0</v>
      </c>
      <c r="AI15" s="393">
        <v>0</v>
      </c>
      <c r="AJ15" s="156">
        <v>0</v>
      </c>
      <c r="AK15" s="395">
        <v>0</v>
      </c>
      <c r="AL15" s="94">
        <v>0</v>
      </c>
      <c r="AM15" s="113">
        <v>0</v>
      </c>
      <c r="AN15" s="146">
        <v>0</v>
      </c>
      <c r="AO15" s="155">
        <v>0</v>
      </c>
      <c r="AP15" s="198">
        <v>0</v>
      </c>
      <c r="AQ15" s="198">
        <v>0</v>
      </c>
      <c r="AR15" s="158"/>
      <c r="AS15" s="206"/>
      <c r="AT15" s="532"/>
      <c r="AU15" s="232"/>
      <c r="AV15" s="232"/>
      <c r="AW15" s="232"/>
      <c r="AX15" s="233"/>
      <c r="AY15" s="233"/>
    </row>
    <row r="16" spans="1:51" s="187" customFormat="1" ht="23.25" customHeight="1" thickBot="1" x14ac:dyDescent="0.2">
      <c r="A16" s="453"/>
      <c r="B16" s="456"/>
      <c r="C16" s="456"/>
      <c r="D16" s="177" t="s">
        <v>47</v>
      </c>
      <c r="E16" s="91">
        <f>SUM(E12:E15)</f>
        <v>3638.41</v>
      </c>
      <c r="F16" s="91">
        <f t="shared" si="0"/>
        <v>3638.3099999999995</v>
      </c>
      <c r="G16" s="310">
        <f>SUM(F16/E16*100)</f>
        <v>99.997251546692084</v>
      </c>
      <c r="H16" s="279">
        <f>SUM(H12:H15)</f>
        <v>0</v>
      </c>
      <c r="I16" s="108">
        <f>SUM(I12:I15)</f>
        <v>0</v>
      </c>
      <c r="J16" s="280">
        <v>0</v>
      </c>
      <c r="K16" s="108">
        <f>SUM(K12:K15)</f>
        <v>0</v>
      </c>
      <c r="L16" s="108">
        <f>SUM(L12:L15)</f>
        <v>0</v>
      </c>
      <c r="M16" s="160">
        <v>0</v>
      </c>
      <c r="N16" s="161">
        <f>SUM(N12:N15)</f>
        <v>0</v>
      </c>
      <c r="O16" s="161">
        <f>SUM(O12:O15)</f>
        <v>0</v>
      </c>
      <c r="P16" s="303">
        <v>0</v>
      </c>
      <c r="Q16" s="161">
        <f>SUM(Q12:Q15)</f>
        <v>0</v>
      </c>
      <c r="R16" s="161">
        <v>0</v>
      </c>
      <c r="S16" s="160">
        <v>0</v>
      </c>
      <c r="T16" s="161">
        <f>SUM(T12:T15)</f>
        <v>0</v>
      </c>
      <c r="U16" s="161">
        <f>SUM(U12:U15)</f>
        <v>0</v>
      </c>
      <c r="V16" s="160">
        <v>0</v>
      </c>
      <c r="W16" s="161">
        <f>SUM(W12:W15)</f>
        <v>0</v>
      </c>
      <c r="X16" s="161">
        <v>0</v>
      </c>
      <c r="Y16" s="355">
        <v>0</v>
      </c>
      <c r="Z16" s="161">
        <f>SUM(Z12:Z15)</f>
        <v>0</v>
      </c>
      <c r="AA16" s="161">
        <v>0</v>
      </c>
      <c r="AB16" s="385">
        <v>0</v>
      </c>
      <c r="AC16" s="161">
        <f>SUM(AC12:AC15)</f>
        <v>0</v>
      </c>
      <c r="AD16" s="161">
        <f>AD12+AD13+AD14+AD15</f>
        <v>0</v>
      </c>
      <c r="AE16" s="404">
        <v>0</v>
      </c>
      <c r="AF16" s="162">
        <f>SUM(AF12:AF15)</f>
        <v>0</v>
      </c>
      <c r="AG16" s="162">
        <v>0</v>
      </c>
      <c r="AH16" s="414">
        <v>0</v>
      </c>
      <c r="AI16" s="200">
        <f>SUM(AI12:AI15)</f>
        <v>1982.6100000000001</v>
      </c>
      <c r="AJ16" s="162">
        <f>SUM(AJ12:AJ15)</f>
        <v>3638.3099999999995</v>
      </c>
      <c r="AK16" s="397">
        <f>AJ16/AI16</f>
        <v>1.8351112926899387</v>
      </c>
      <c r="AL16" s="161">
        <f>SUM(AL12:AL15)</f>
        <v>1655.8000000000002</v>
      </c>
      <c r="AM16" s="161">
        <f>SUM(AM12:AM15)</f>
        <v>0</v>
      </c>
      <c r="AN16" s="199">
        <v>0</v>
      </c>
      <c r="AO16" s="163">
        <f>SUM(AO12:AO15)</f>
        <v>0</v>
      </c>
      <c r="AP16" s="163">
        <v>0</v>
      </c>
      <c r="AQ16" s="163">
        <v>0</v>
      </c>
      <c r="AR16" s="164"/>
      <c r="AS16" s="533"/>
      <c r="AT16" s="534"/>
      <c r="AU16" s="232"/>
      <c r="AV16" s="232"/>
      <c r="AW16" s="232"/>
      <c r="AX16" s="233"/>
      <c r="AY16" s="233"/>
    </row>
    <row r="17" spans="1:51" s="153" customFormat="1" ht="15" customHeight="1" thickBot="1" x14ac:dyDescent="0.25">
      <c r="A17" s="457">
        <v>2</v>
      </c>
      <c r="B17" s="459" t="s">
        <v>24</v>
      </c>
      <c r="C17" s="459" t="s">
        <v>42</v>
      </c>
      <c r="D17" s="201" t="s">
        <v>43</v>
      </c>
      <c r="E17" s="131">
        <v>14175.6</v>
      </c>
      <c r="F17" s="131">
        <f>SUM(I17+L17+O17+R17+U17+X17+AA17+AD17+AG17+AJ17+AM17+AP17)</f>
        <v>0</v>
      </c>
      <c r="G17" s="377">
        <v>0</v>
      </c>
      <c r="H17" s="281">
        <v>0</v>
      </c>
      <c r="I17" s="93">
        <v>0</v>
      </c>
      <c r="J17" s="282">
        <v>0</v>
      </c>
      <c r="K17" s="143">
        <v>0</v>
      </c>
      <c r="L17" s="93">
        <v>0</v>
      </c>
      <c r="M17" s="97">
        <v>0</v>
      </c>
      <c r="N17" s="144">
        <v>0</v>
      </c>
      <c r="O17" s="144">
        <v>0</v>
      </c>
      <c r="P17" s="304">
        <v>0</v>
      </c>
      <c r="Q17" s="93">
        <v>0</v>
      </c>
      <c r="R17" s="93">
        <v>0</v>
      </c>
      <c r="S17" s="119">
        <v>0</v>
      </c>
      <c r="T17" s="93">
        <v>0</v>
      </c>
      <c r="U17" s="93">
        <v>0</v>
      </c>
      <c r="V17" s="98">
        <v>0</v>
      </c>
      <c r="W17" s="93">
        <v>0</v>
      </c>
      <c r="X17" s="144">
        <v>0</v>
      </c>
      <c r="Y17" s="356">
        <v>0</v>
      </c>
      <c r="Z17" s="93">
        <v>0</v>
      </c>
      <c r="AA17" s="202">
        <v>0</v>
      </c>
      <c r="AB17" s="330">
        <v>0</v>
      </c>
      <c r="AC17" s="144">
        <v>0</v>
      </c>
      <c r="AD17" s="144">
        <v>0</v>
      </c>
      <c r="AE17" s="395">
        <v>0</v>
      </c>
      <c r="AF17" s="93">
        <v>0</v>
      </c>
      <c r="AG17" s="147">
        <v>0</v>
      </c>
      <c r="AH17" s="357">
        <v>0</v>
      </c>
      <c r="AI17" s="93">
        <v>0</v>
      </c>
      <c r="AJ17" s="144">
        <v>0</v>
      </c>
      <c r="AK17" s="149">
        <v>0</v>
      </c>
      <c r="AL17" s="93">
        <v>0</v>
      </c>
      <c r="AM17" s="93">
        <v>0</v>
      </c>
      <c r="AN17" s="149">
        <v>0</v>
      </c>
      <c r="AO17" s="147">
        <v>14175.6</v>
      </c>
      <c r="AP17" s="203">
        <v>0</v>
      </c>
      <c r="AQ17" s="204">
        <v>0</v>
      </c>
      <c r="AR17" s="205"/>
      <c r="AS17" s="206"/>
      <c r="AT17" s="532"/>
      <c r="AU17" s="232"/>
      <c r="AV17" s="232"/>
      <c r="AW17" s="232"/>
      <c r="AX17" s="140"/>
      <c r="AY17" s="140"/>
    </row>
    <row r="18" spans="1:51" s="153" customFormat="1" ht="15" customHeight="1" thickBot="1" x14ac:dyDescent="0.25">
      <c r="A18" s="452"/>
      <c r="B18" s="440"/>
      <c r="C18" s="440"/>
      <c r="D18" s="167" t="s">
        <v>44</v>
      </c>
      <c r="E18" s="131">
        <v>63133</v>
      </c>
      <c r="F18" s="131">
        <f>SUM(I18+L18+O18+R18+U18+X18+AA18+AD18+AG18+AJ18+AM18+AP18)</f>
        <v>33171.629999999997</v>
      </c>
      <c r="G18" s="308">
        <f>F18/E18</f>
        <v>0.52542457985522628</v>
      </c>
      <c r="H18" s="277">
        <v>0</v>
      </c>
      <c r="I18" s="94">
        <v>8505.91</v>
      </c>
      <c r="J18" s="278">
        <v>0</v>
      </c>
      <c r="K18" s="154">
        <v>0</v>
      </c>
      <c r="L18" s="94">
        <v>0</v>
      </c>
      <c r="M18" s="92">
        <v>0</v>
      </c>
      <c r="N18" s="113">
        <v>26124.29</v>
      </c>
      <c r="O18" s="113">
        <v>17618.37</v>
      </c>
      <c r="P18" s="311">
        <f>O18/N18</f>
        <v>0.67440569676726136</v>
      </c>
      <c r="Q18" s="94">
        <v>0</v>
      </c>
      <c r="R18" s="94">
        <v>0</v>
      </c>
      <c r="S18" s="92">
        <v>0</v>
      </c>
      <c r="T18" s="94">
        <v>0</v>
      </c>
      <c r="U18" s="94">
        <v>0</v>
      </c>
      <c r="V18" s="207">
        <v>0</v>
      </c>
      <c r="W18" s="94">
        <v>5285.51</v>
      </c>
      <c r="X18" s="113">
        <v>0</v>
      </c>
      <c r="Y18" s="357">
        <v>0</v>
      </c>
      <c r="Z18" s="94">
        <v>0</v>
      </c>
      <c r="AA18" s="94">
        <v>1761.84</v>
      </c>
      <c r="AB18" s="383">
        <v>0</v>
      </c>
      <c r="AC18" s="94">
        <v>0</v>
      </c>
      <c r="AD18" s="113">
        <v>5285.51</v>
      </c>
      <c r="AE18" s="395">
        <v>0</v>
      </c>
      <c r="AF18" s="208">
        <v>0</v>
      </c>
      <c r="AG18" s="156">
        <v>0</v>
      </c>
      <c r="AH18" s="413">
        <v>0</v>
      </c>
      <c r="AI18" s="94">
        <v>0</v>
      </c>
      <c r="AJ18" s="113">
        <v>0</v>
      </c>
      <c r="AK18" s="149">
        <v>0</v>
      </c>
      <c r="AL18" s="94">
        <v>0</v>
      </c>
      <c r="AM18" s="94">
        <v>0</v>
      </c>
      <c r="AN18" s="149">
        <v>0</v>
      </c>
      <c r="AO18" s="155">
        <v>31723.200000000001</v>
      </c>
      <c r="AP18" s="155">
        <v>0</v>
      </c>
      <c r="AQ18" s="150">
        <v>0</v>
      </c>
      <c r="AR18" s="209"/>
      <c r="AS18" s="206"/>
      <c r="AT18" s="532"/>
      <c r="AU18" s="232"/>
      <c r="AV18" s="232"/>
      <c r="AW18" s="232"/>
      <c r="AX18" s="140"/>
      <c r="AY18" s="140"/>
    </row>
    <row r="19" spans="1:51" s="153" customFormat="1" ht="15" customHeight="1" thickBot="1" x14ac:dyDescent="0.25">
      <c r="A19" s="452"/>
      <c r="B19" s="440"/>
      <c r="C19" s="440"/>
      <c r="D19" s="167" t="s">
        <v>45</v>
      </c>
      <c r="E19" s="131">
        <f t="shared" ref="E19:E20" si="2">H19+K19+N19+Q19+T19+W19+Z19+AC19+AF19+AI19+AL19+AO19</f>
        <v>0</v>
      </c>
      <c r="F19" s="131">
        <f t="shared" si="0"/>
        <v>0</v>
      </c>
      <c r="G19" s="309">
        <v>0</v>
      </c>
      <c r="H19" s="277">
        <v>0</v>
      </c>
      <c r="I19" s="94">
        <v>0</v>
      </c>
      <c r="J19" s="278">
        <v>0</v>
      </c>
      <c r="K19" s="154">
        <v>0</v>
      </c>
      <c r="L19" s="94">
        <v>0</v>
      </c>
      <c r="M19" s="92">
        <v>0</v>
      </c>
      <c r="N19" s="113">
        <v>0</v>
      </c>
      <c r="O19" s="113">
        <v>0</v>
      </c>
      <c r="P19" s="301">
        <v>0</v>
      </c>
      <c r="Q19" s="94">
        <v>0</v>
      </c>
      <c r="R19" s="94">
        <v>0</v>
      </c>
      <c r="S19" s="92">
        <v>0</v>
      </c>
      <c r="T19" s="94">
        <v>0</v>
      </c>
      <c r="U19" s="94">
        <v>0</v>
      </c>
      <c r="V19" s="210">
        <v>0</v>
      </c>
      <c r="W19" s="94">
        <v>0</v>
      </c>
      <c r="X19" s="113">
        <v>0</v>
      </c>
      <c r="Y19" s="357">
        <v>0</v>
      </c>
      <c r="Z19" s="94">
        <v>0</v>
      </c>
      <c r="AA19" s="94">
        <v>0</v>
      </c>
      <c r="AB19" s="311">
        <v>0</v>
      </c>
      <c r="AC19" s="113">
        <v>0</v>
      </c>
      <c r="AD19" s="113">
        <v>0</v>
      </c>
      <c r="AE19" s="395">
        <v>0</v>
      </c>
      <c r="AF19" s="155">
        <v>0</v>
      </c>
      <c r="AG19" s="155">
        <v>0</v>
      </c>
      <c r="AH19" s="413">
        <v>0</v>
      </c>
      <c r="AI19" s="94">
        <v>0</v>
      </c>
      <c r="AJ19" s="113">
        <v>0</v>
      </c>
      <c r="AK19" s="149">
        <v>0</v>
      </c>
      <c r="AL19" s="94">
        <v>0</v>
      </c>
      <c r="AM19" s="94">
        <v>0</v>
      </c>
      <c r="AN19" s="149">
        <v>0</v>
      </c>
      <c r="AO19" s="155">
        <v>0</v>
      </c>
      <c r="AP19" s="155">
        <v>0</v>
      </c>
      <c r="AQ19" s="150">
        <v>0</v>
      </c>
      <c r="AR19" s="209"/>
      <c r="AS19" s="206"/>
      <c r="AT19" s="532"/>
      <c r="AU19" s="232"/>
      <c r="AV19" s="232"/>
      <c r="AW19" s="232"/>
      <c r="AX19" s="140"/>
      <c r="AY19" s="140"/>
    </row>
    <row r="20" spans="1:51" s="153" customFormat="1" ht="15" customHeight="1" thickBot="1" x14ac:dyDescent="0.25">
      <c r="A20" s="452"/>
      <c r="B20" s="440"/>
      <c r="C20" s="440"/>
      <c r="D20" s="167" t="s">
        <v>46</v>
      </c>
      <c r="E20" s="131">
        <f t="shared" si="2"/>
        <v>0</v>
      </c>
      <c r="F20" s="131">
        <f t="shared" si="0"/>
        <v>0</v>
      </c>
      <c r="G20" s="309">
        <v>0</v>
      </c>
      <c r="H20" s="277">
        <v>0</v>
      </c>
      <c r="I20" s="94">
        <v>0</v>
      </c>
      <c r="J20" s="278">
        <v>0</v>
      </c>
      <c r="K20" s="154">
        <v>0</v>
      </c>
      <c r="L20" s="94">
        <v>0</v>
      </c>
      <c r="M20" s="92">
        <v>0</v>
      </c>
      <c r="N20" s="113">
        <v>0</v>
      </c>
      <c r="O20" s="113">
        <v>0</v>
      </c>
      <c r="P20" s="302">
        <v>0</v>
      </c>
      <c r="Q20" s="94">
        <v>0</v>
      </c>
      <c r="R20" s="94">
        <v>0</v>
      </c>
      <c r="S20" s="92"/>
      <c r="T20" s="94">
        <v>0</v>
      </c>
      <c r="U20" s="94">
        <v>0</v>
      </c>
      <c r="V20" s="210">
        <v>0</v>
      </c>
      <c r="W20" s="94">
        <v>0</v>
      </c>
      <c r="X20" s="113">
        <v>0</v>
      </c>
      <c r="Y20" s="357">
        <v>0</v>
      </c>
      <c r="Z20" s="94">
        <v>0</v>
      </c>
      <c r="AA20" s="94">
        <v>0</v>
      </c>
      <c r="AB20" s="159">
        <v>0</v>
      </c>
      <c r="AC20" s="113">
        <v>0</v>
      </c>
      <c r="AD20" s="113">
        <v>0</v>
      </c>
      <c r="AE20" s="395">
        <v>0</v>
      </c>
      <c r="AF20" s="155">
        <v>0</v>
      </c>
      <c r="AG20" s="155">
        <v>0</v>
      </c>
      <c r="AH20" s="413">
        <v>0</v>
      </c>
      <c r="AI20" s="94">
        <v>0</v>
      </c>
      <c r="AJ20" s="113">
        <v>0</v>
      </c>
      <c r="AK20" s="149">
        <v>0</v>
      </c>
      <c r="AL20" s="94">
        <v>0</v>
      </c>
      <c r="AM20" s="94">
        <v>0</v>
      </c>
      <c r="AN20" s="149">
        <v>0</v>
      </c>
      <c r="AO20" s="155">
        <v>0</v>
      </c>
      <c r="AP20" s="155">
        <v>0</v>
      </c>
      <c r="AQ20" s="150">
        <v>0</v>
      </c>
      <c r="AR20" s="209"/>
      <c r="AS20" s="206"/>
      <c r="AT20" s="532"/>
      <c r="AU20" s="232"/>
      <c r="AV20" s="232"/>
      <c r="AW20" s="232"/>
      <c r="AX20" s="140"/>
      <c r="AY20" s="140"/>
    </row>
    <row r="21" spans="1:51" s="153" customFormat="1" ht="21.75" customHeight="1" thickBot="1" x14ac:dyDescent="0.25">
      <c r="A21" s="458"/>
      <c r="B21" s="460"/>
      <c r="C21" s="460"/>
      <c r="D21" s="211" t="s">
        <v>48</v>
      </c>
      <c r="E21" s="212">
        <f>SUM(E17:E20)</f>
        <v>77308.600000000006</v>
      </c>
      <c r="F21" s="91">
        <f>SUM(I21+L21+O21+R21+U21+X21+AA21+AD21+AG21+AJ21+AM21+AP21)</f>
        <v>33171.629999999997</v>
      </c>
      <c r="G21" s="378">
        <f>SUM(F21/E21)</f>
        <v>0.42908072323130925</v>
      </c>
      <c r="H21" s="283">
        <f>SUM(H17:H20)</f>
        <v>0</v>
      </c>
      <c r="I21" s="213">
        <f>SUM(I17:I20)</f>
        <v>8505.91</v>
      </c>
      <c r="J21" s="284">
        <v>0</v>
      </c>
      <c r="K21" s="213">
        <f>SUM(K17:K20)</f>
        <v>0</v>
      </c>
      <c r="L21" s="213">
        <f>SUM(L17:L20)</f>
        <v>0</v>
      </c>
      <c r="M21" s="181">
        <v>0</v>
      </c>
      <c r="N21" s="212">
        <v>26124.29</v>
      </c>
      <c r="O21" s="122">
        <f>SUM(O17:O20)</f>
        <v>17618.37</v>
      </c>
      <c r="P21" s="312">
        <f>O21/N21</f>
        <v>0.67440569676726136</v>
      </c>
      <c r="Q21" s="122">
        <f>SUM(Q17:Q20)</f>
        <v>0</v>
      </c>
      <c r="R21" s="122">
        <v>0</v>
      </c>
      <c r="S21" s="181">
        <v>0</v>
      </c>
      <c r="T21" s="122">
        <f>SUM(T17:T20)</f>
        <v>0</v>
      </c>
      <c r="U21" s="122">
        <f>SUM(U17:U20)</f>
        <v>0</v>
      </c>
      <c r="V21" s="215">
        <v>0</v>
      </c>
      <c r="W21" s="122">
        <f>SUM(W17:W20)</f>
        <v>5285.51</v>
      </c>
      <c r="X21" s="122">
        <v>0</v>
      </c>
      <c r="Y21" s="358">
        <v>0</v>
      </c>
      <c r="Z21" s="122">
        <f>SUM(Z17:Z20)</f>
        <v>0</v>
      </c>
      <c r="AA21" s="122">
        <f>SUM(AA17:AA20)</f>
        <v>1761.84</v>
      </c>
      <c r="AB21" s="386">
        <v>0</v>
      </c>
      <c r="AC21" s="122">
        <f>SUM(AC17:AC20)</f>
        <v>0</v>
      </c>
      <c r="AD21" s="214">
        <f>SUM(AD17:AD20)</f>
        <v>5285.51</v>
      </c>
      <c r="AE21" s="403">
        <v>0</v>
      </c>
      <c r="AF21" s="122">
        <f>SUM(AF17:AF20)</f>
        <v>0</v>
      </c>
      <c r="AG21" s="216">
        <v>0</v>
      </c>
      <c r="AH21" s="415">
        <v>0</v>
      </c>
      <c r="AI21" s="214">
        <f>SUM(AI17:AI20)</f>
        <v>0</v>
      </c>
      <c r="AJ21" s="216">
        <f>SUM(AJ17:AJ20)</f>
        <v>0</v>
      </c>
      <c r="AK21" s="217">
        <v>0</v>
      </c>
      <c r="AL21" s="122">
        <f>SUM(AL17:AL20)</f>
        <v>0</v>
      </c>
      <c r="AM21" s="122">
        <f>SUM(AM17:AM20)</f>
        <v>0</v>
      </c>
      <c r="AN21" s="217">
        <v>0</v>
      </c>
      <c r="AO21" s="216">
        <f>SUM(AO17:AO20)</f>
        <v>45898.8</v>
      </c>
      <c r="AP21" s="218">
        <f>SUM(AP17:AP20)</f>
        <v>0</v>
      </c>
      <c r="AQ21" s="219">
        <v>0</v>
      </c>
      <c r="AR21" s="220"/>
      <c r="AS21" s="212"/>
      <c r="AT21" s="534"/>
      <c r="AU21" s="232"/>
      <c r="AV21" s="232"/>
      <c r="AW21" s="232"/>
      <c r="AX21" s="140"/>
      <c r="AY21" s="140"/>
    </row>
    <row r="22" spans="1:51" s="41" customFormat="1" ht="15" customHeight="1" x14ac:dyDescent="0.2">
      <c r="A22" s="429" t="s">
        <v>49</v>
      </c>
      <c r="B22" s="432" t="s">
        <v>61</v>
      </c>
      <c r="C22" s="432" t="s">
        <v>42</v>
      </c>
      <c r="D22" s="114" t="s">
        <v>43</v>
      </c>
      <c r="E22" s="39">
        <f t="shared" ref="E22:E25" si="3">H22+K22+N22+Q22+T22+W22+Z22+AC22+AF22+AI22+AL22+AO22</f>
        <v>0</v>
      </c>
      <c r="F22" s="131">
        <f t="shared" si="0"/>
        <v>0</v>
      </c>
      <c r="G22" s="379">
        <v>0</v>
      </c>
      <c r="H22" s="314">
        <v>0</v>
      </c>
      <c r="I22" s="63">
        <v>0</v>
      </c>
      <c r="J22" s="315">
        <v>0</v>
      </c>
      <c r="K22" s="316">
        <v>0</v>
      </c>
      <c r="L22" s="63">
        <v>0</v>
      </c>
      <c r="M22" s="317">
        <v>0</v>
      </c>
      <c r="N22" s="144">
        <v>0</v>
      </c>
      <c r="O22" s="144">
        <v>0</v>
      </c>
      <c r="P22" s="304">
        <v>0</v>
      </c>
      <c r="Q22" s="62">
        <v>0</v>
      </c>
      <c r="R22" s="62">
        <v>0</v>
      </c>
      <c r="S22" s="69">
        <v>0</v>
      </c>
      <c r="T22" s="62">
        <v>0</v>
      </c>
      <c r="U22" s="62">
        <v>0</v>
      </c>
      <c r="V22" s="64">
        <v>0</v>
      </c>
      <c r="W22" s="62">
        <v>0</v>
      </c>
      <c r="X22" s="63">
        <v>0</v>
      </c>
      <c r="Y22" s="359">
        <v>0</v>
      </c>
      <c r="Z22" s="62">
        <v>0</v>
      </c>
      <c r="AA22" s="62">
        <v>0</v>
      </c>
      <c r="AB22" s="387">
        <v>0</v>
      </c>
      <c r="AC22" s="63">
        <v>0</v>
      </c>
      <c r="AD22" s="63">
        <v>0</v>
      </c>
      <c r="AE22" s="401">
        <v>0</v>
      </c>
      <c r="AF22" s="40">
        <v>0</v>
      </c>
      <c r="AG22" s="55">
        <v>0</v>
      </c>
      <c r="AH22" s="416">
        <v>0</v>
      </c>
      <c r="AI22" s="62">
        <v>0</v>
      </c>
      <c r="AJ22" s="63">
        <v>0</v>
      </c>
      <c r="AK22" s="123">
        <v>0</v>
      </c>
      <c r="AL22" s="62">
        <v>0</v>
      </c>
      <c r="AM22" s="62">
        <v>0</v>
      </c>
      <c r="AN22" s="56">
        <v>0</v>
      </c>
      <c r="AO22" s="40">
        <v>0</v>
      </c>
      <c r="AP22" s="40">
        <v>0</v>
      </c>
      <c r="AQ22" s="56">
        <v>0</v>
      </c>
      <c r="AR22" s="124"/>
      <c r="AS22" s="535"/>
      <c r="AT22" s="536"/>
      <c r="AU22" s="232"/>
      <c r="AV22" s="232"/>
      <c r="AW22" s="232"/>
      <c r="AX22" s="10"/>
      <c r="AY22" s="10"/>
    </row>
    <row r="23" spans="1:51" s="41" customFormat="1" ht="15" customHeight="1" x14ac:dyDescent="0.2">
      <c r="A23" s="430"/>
      <c r="B23" s="433"/>
      <c r="C23" s="433"/>
      <c r="D23" s="115" t="s">
        <v>44</v>
      </c>
      <c r="E23" s="30">
        <v>72461.009999999995</v>
      </c>
      <c r="F23" s="131">
        <f>SUM(I23+L23+O23+R23+U23+X23+AA23+AD23+AG23+AJ23+AM23+AP23)</f>
        <v>26196.829999999998</v>
      </c>
      <c r="G23" s="322">
        <f>F23/E23</f>
        <v>0.361530014555414</v>
      </c>
      <c r="H23" s="318">
        <v>0</v>
      </c>
      <c r="I23" s="58">
        <v>0</v>
      </c>
      <c r="J23" s="319">
        <v>0</v>
      </c>
      <c r="K23" s="320">
        <v>0</v>
      </c>
      <c r="L23" s="58">
        <v>0</v>
      </c>
      <c r="M23" s="321">
        <v>0</v>
      </c>
      <c r="N23" s="113">
        <v>0</v>
      </c>
      <c r="O23" s="113">
        <v>0</v>
      </c>
      <c r="P23" s="302">
        <v>0</v>
      </c>
      <c r="Q23" s="59">
        <v>0</v>
      </c>
      <c r="R23" s="59">
        <v>0</v>
      </c>
      <c r="S23" s="66">
        <v>0</v>
      </c>
      <c r="T23" s="59">
        <v>25700</v>
      </c>
      <c r="U23" s="59">
        <v>6263.55</v>
      </c>
      <c r="V23" s="70">
        <v>0</v>
      </c>
      <c r="W23" s="59">
        <v>0</v>
      </c>
      <c r="X23" s="58">
        <v>0</v>
      </c>
      <c r="Y23" s="360">
        <v>0</v>
      </c>
      <c r="Z23" s="59">
        <v>0</v>
      </c>
      <c r="AA23" s="59">
        <v>17906.48</v>
      </c>
      <c r="AB23" s="388">
        <v>0</v>
      </c>
      <c r="AC23" s="59">
        <v>0</v>
      </c>
      <c r="AD23" s="113">
        <v>0</v>
      </c>
      <c r="AE23" s="394">
        <v>0</v>
      </c>
      <c r="AF23" s="59">
        <v>0</v>
      </c>
      <c r="AG23" s="34">
        <v>1941.84</v>
      </c>
      <c r="AH23" s="417">
        <v>0</v>
      </c>
      <c r="AI23" s="59">
        <v>0</v>
      </c>
      <c r="AJ23" s="58">
        <v>0</v>
      </c>
      <c r="AK23" s="65">
        <v>0</v>
      </c>
      <c r="AL23" s="59">
        <v>43856.480000000003</v>
      </c>
      <c r="AM23" s="59">
        <v>84.96</v>
      </c>
      <c r="AN23" s="42">
        <v>0</v>
      </c>
      <c r="AO23" s="33">
        <v>2904.53</v>
      </c>
      <c r="AP23" s="33">
        <v>0</v>
      </c>
      <c r="AQ23" s="43">
        <v>0</v>
      </c>
      <c r="AR23" s="125"/>
      <c r="AS23" s="535"/>
      <c r="AT23" s="536"/>
      <c r="AU23" s="232"/>
      <c r="AV23" s="232"/>
      <c r="AW23" s="232"/>
      <c r="AX23" s="10"/>
      <c r="AY23" s="10"/>
    </row>
    <row r="24" spans="1:51" s="41" customFormat="1" ht="15" customHeight="1" x14ac:dyDescent="0.2">
      <c r="A24" s="430"/>
      <c r="B24" s="433"/>
      <c r="C24" s="433"/>
      <c r="D24" s="115" t="s">
        <v>45</v>
      </c>
      <c r="E24" s="30">
        <v>7763.69</v>
      </c>
      <c r="F24" s="131">
        <f>SUM(I24+L24+O24+R24+U24+X24+AA24+AD24+AG24+AJ24+AM24+AP24)</f>
        <v>4115.0499999999993</v>
      </c>
      <c r="G24" s="322">
        <f t="shared" ref="G24" si="4">F24/E24</f>
        <v>0.53003790723225674</v>
      </c>
      <c r="H24" s="318">
        <v>0</v>
      </c>
      <c r="I24" s="58">
        <v>31</v>
      </c>
      <c r="J24" s="319">
        <v>100</v>
      </c>
      <c r="K24" s="320">
        <v>0</v>
      </c>
      <c r="L24" s="58">
        <v>0</v>
      </c>
      <c r="M24" s="321">
        <v>0</v>
      </c>
      <c r="N24" s="113">
        <v>2000</v>
      </c>
      <c r="O24" s="113">
        <v>0</v>
      </c>
      <c r="P24" s="323">
        <v>0</v>
      </c>
      <c r="Q24" s="58">
        <v>1100</v>
      </c>
      <c r="R24" s="58">
        <v>108.99</v>
      </c>
      <c r="S24" s="311">
        <f>R24/Q24</f>
        <v>9.9081818181818174E-2</v>
      </c>
      <c r="T24" s="58">
        <v>1800</v>
      </c>
      <c r="U24" s="58">
        <v>362.46</v>
      </c>
      <c r="V24" s="506">
        <v>0</v>
      </c>
      <c r="W24" s="58">
        <v>0</v>
      </c>
      <c r="X24" s="58">
        <v>0</v>
      </c>
      <c r="Y24" s="507">
        <v>0</v>
      </c>
      <c r="Z24" s="58">
        <v>0</v>
      </c>
      <c r="AA24" s="58">
        <v>1860.5</v>
      </c>
      <c r="AB24" s="508">
        <v>0</v>
      </c>
      <c r="AC24" s="58">
        <v>0</v>
      </c>
      <c r="AD24" s="113">
        <v>0</v>
      </c>
      <c r="AE24" s="402">
        <v>0</v>
      </c>
      <c r="AF24" s="34">
        <v>0</v>
      </c>
      <c r="AG24" s="34">
        <v>1711.78</v>
      </c>
      <c r="AH24" s="417">
        <v>0</v>
      </c>
      <c r="AI24" s="58">
        <v>0</v>
      </c>
      <c r="AJ24" s="58">
        <v>0</v>
      </c>
      <c r="AK24" s="65">
        <v>0</v>
      </c>
      <c r="AL24" s="58">
        <v>2645.03</v>
      </c>
      <c r="AM24" s="58">
        <v>40.32</v>
      </c>
      <c r="AN24" s="42">
        <v>0</v>
      </c>
      <c r="AO24" s="34">
        <v>218.66</v>
      </c>
      <c r="AP24" s="34">
        <v>0</v>
      </c>
      <c r="AQ24" s="509">
        <v>0</v>
      </c>
      <c r="AR24" s="125"/>
      <c r="AS24" s="535"/>
      <c r="AT24" s="536"/>
      <c r="AU24" s="232"/>
      <c r="AV24" s="232"/>
      <c r="AW24" s="232"/>
      <c r="AX24" s="10"/>
      <c r="AY24" s="10"/>
    </row>
    <row r="25" spans="1:51" s="41" customFormat="1" ht="15" customHeight="1" x14ac:dyDescent="0.2">
      <c r="A25" s="430"/>
      <c r="B25" s="433"/>
      <c r="C25" s="433"/>
      <c r="D25" s="115" t="s">
        <v>46</v>
      </c>
      <c r="E25" s="30">
        <f t="shared" si="3"/>
        <v>0</v>
      </c>
      <c r="F25" s="131">
        <f t="shared" si="0"/>
        <v>0</v>
      </c>
      <c r="G25" s="322">
        <v>0</v>
      </c>
      <c r="H25" s="318">
        <v>0</v>
      </c>
      <c r="I25" s="58">
        <v>0</v>
      </c>
      <c r="J25" s="319">
        <v>0</v>
      </c>
      <c r="K25" s="320">
        <v>0</v>
      </c>
      <c r="L25" s="58">
        <v>0</v>
      </c>
      <c r="M25" s="321">
        <v>0</v>
      </c>
      <c r="N25" s="113">
        <v>0</v>
      </c>
      <c r="O25" s="113">
        <v>0</v>
      </c>
      <c r="P25" s="323">
        <v>0</v>
      </c>
      <c r="Q25" s="58">
        <v>0</v>
      </c>
      <c r="R25" s="58">
        <v>0</v>
      </c>
      <c r="S25" s="321">
        <v>0</v>
      </c>
      <c r="T25" s="58">
        <v>0</v>
      </c>
      <c r="U25" s="58">
        <v>0</v>
      </c>
      <c r="V25" s="510">
        <v>0</v>
      </c>
      <c r="W25" s="58">
        <v>0</v>
      </c>
      <c r="X25" s="58">
        <v>0</v>
      </c>
      <c r="Y25" s="360">
        <v>0</v>
      </c>
      <c r="Z25" s="58">
        <v>0</v>
      </c>
      <c r="AA25" s="58">
        <v>0</v>
      </c>
      <c r="AB25" s="508">
        <v>0</v>
      </c>
      <c r="AC25" s="58">
        <v>0</v>
      </c>
      <c r="AD25" s="58">
        <v>0</v>
      </c>
      <c r="AE25" s="394">
        <v>0</v>
      </c>
      <c r="AF25" s="34">
        <v>0</v>
      </c>
      <c r="AG25" s="34">
        <v>0</v>
      </c>
      <c r="AH25" s="417">
        <v>0</v>
      </c>
      <c r="AI25" s="34">
        <v>0</v>
      </c>
      <c r="AJ25" s="34">
        <v>0</v>
      </c>
      <c r="AK25" s="65">
        <v>0</v>
      </c>
      <c r="AL25" s="34">
        <v>0</v>
      </c>
      <c r="AM25" s="34">
        <v>0</v>
      </c>
      <c r="AN25" s="509">
        <v>0</v>
      </c>
      <c r="AO25" s="34">
        <v>0</v>
      </c>
      <c r="AP25" s="34">
        <v>0</v>
      </c>
      <c r="AQ25" s="509">
        <v>0</v>
      </c>
      <c r="AR25" s="126"/>
      <c r="AS25" s="535"/>
      <c r="AT25" s="536"/>
      <c r="AU25" s="232"/>
      <c r="AV25" s="232"/>
      <c r="AW25" s="232"/>
      <c r="AX25" s="10"/>
      <c r="AY25" s="10"/>
    </row>
    <row r="26" spans="1:51" s="41" customFormat="1" ht="21.75" customHeight="1" thickBot="1" x14ac:dyDescent="0.25">
      <c r="A26" s="431"/>
      <c r="B26" s="434"/>
      <c r="C26" s="434"/>
      <c r="D26" s="116" t="s">
        <v>50</v>
      </c>
      <c r="E26" s="36">
        <f>SUM(E22:E25)</f>
        <v>80224.7</v>
      </c>
      <c r="F26" s="91">
        <f t="shared" si="0"/>
        <v>30311.879999999997</v>
      </c>
      <c r="G26" s="380">
        <f>F26/E26</f>
        <v>0.37783724962511545</v>
      </c>
      <c r="H26" s="324">
        <f>SUM(H22:H25)</f>
        <v>0</v>
      </c>
      <c r="I26" s="306">
        <f>SUM(I22:I25)</f>
        <v>31</v>
      </c>
      <c r="J26" s="325">
        <v>0</v>
      </c>
      <c r="K26" s="306">
        <f>SUM(K22:K25)</f>
        <v>0</v>
      </c>
      <c r="L26" s="306">
        <f>SUM(L22:L25)</f>
        <v>0</v>
      </c>
      <c r="M26" s="326">
        <v>0</v>
      </c>
      <c r="N26" s="122">
        <f>SUM(N22:N25)</f>
        <v>2000</v>
      </c>
      <c r="O26" s="122">
        <f>SUM(O22:O25)</f>
        <v>0</v>
      </c>
      <c r="P26" s="373">
        <v>0</v>
      </c>
      <c r="Q26" s="374">
        <f>Q22+Q23+Q24</f>
        <v>1100</v>
      </c>
      <c r="R26" s="374">
        <f>R22+R23+R24</f>
        <v>108.99</v>
      </c>
      <c r="S26" s="375">
        <f>R26/Q26</f>
        <v>9.9081818181818174E-2</v>
      </c>
      <c r="T26" s="60">
        <f>SUM(T22:T25)</f>
        <v>27500</v>
      </c>
      <c r="U26" s="374">
        <f>SUM(U22:U25)</f>
        <v>6626.01</v>
      </c>
      <c r="V26" s="511">
        <v>0</v>
      </c>
      <c r="W26" s="60">
        <f>SUM(W22:W25)</f>
        <v>0</v>
      </c>
      <c r="X26" s="60">
        <v>0</v>
      </c>
      <c r="Y26" s="512">
        <v>0</v>
      </c>
      <c r="Z26" s="60">
        <f>SUM(Z22:Z25)</f>
        <v>0</v>
      </c>
      <c r="AA26" s="60">
        <f>SUM(AA22:AA25)</f>
        <v>19766.98</v>
      </c>
      <c r="AB26" s="513">
        <v>0</v>
      </c>
      <c r="AC26" s="60">
        <f>SUM(AC22:AC25)</f>
        <v>0</v>
      </c>
      <c r="AD26" s="60">
        <f>AD22+AD23+AD24+AD25</f>
        <v>0</v>
      </c>
      <c r="AE26" s="127">
        <v>0</v>
      </c>
      <c r="AF26" s="37">
        <f>SUM(AF22:AF25)</f>
        <v>0</v>
      </c>
      <c r="AG26" s="37">
        <f>AG25+AG24+AG23+AG22</f>
        <v>3653.62</v>
      </c>
      <c r="AH26" s="418">
        <v>0</v>
      </c>
      <c r="AI26" s="37">
        <f>SUM(AI22:AI25)</f>
        <v>0</v>
      </c>
      <c r="AJ26" s="60">
        <f>SUM(AJ22:AJ25)</f>
        <v>0</v>
      </c>
      <c r="AK26" s="128">
        <v>0</v>
      </c>
      <c r="AL26" s="37">
        <f>SUM(AL22:AL25)</f>
        <v>46501.51</v>
      </c>
      <c r="AM26" s="37">
        <f>SUM(AM22:AM25)</f>
        <v>125.28</v>
      </c>
      <c r="AN26" s="38">
        <v>0</v>
      </c>
      <c r="AO26" s="37">
        <f>SUM(AO22:AO25)</f>
        <v>3123.19</v>
      </c>
      <c r="AP26" s="37">
        <f>SUM(AP22:AP25)</f>
        <v>0</v>
      </c>
      <c r="AQ26" s="514">
        <v>0</v>
      </c>
      <c r="AR26" s="129"/>
      <c r="AS26" s="537"/>
      <c r="AT26" s="538"/>
      <c r="AU26" s="232"/>
      <c r="AV26" s="232"/>
      <c r="AW26" s="232"/>
      <c r="AX26" s="10"/>
      <c r="AY26" s="10"/>
    </row>
    <row r="27" spans="1:51" s="41" customFormat="1" ht="18.75" customHeight="1" thickBot="1" x14ac:dyDescent="0.25">
      <c r="A27" s="442" t="s">
        <v>51</v>
      </c>
      <c r="B27" s="448" t="s">
        <v>95</v>
      </c>
      <c r="C27" s="432" t="s">
        <v>96</v>
      </c>
      <c r="D27" s="370" t="s">
        <v>43</v>
      </c>
      <c r="E27" s="39">
        <v>0</v>
      </c>
      <c r="F27" s="131">
        <f t="shared" ref="F27:F31" si="5">SUM(I27+L27+O27+R27+U27+X27+AA27+AD27+AG27+AJ27+AM27+AP27)</f>
        <v>0</v>
      </c>
      <c r="G27" s="327">
        <v>0</v>
      </c>
      <c r="H27" s="314">
        <v>0</v>
      </c>
      <c r="I27" s="63">
        <v>0</v>
      </c>
      <c r="J27" s="328">
        <v>0</v>
      </c>
      <c r="K27" s="316">
        <v>0</v>
      </c>
      <c r="L27" s="63">
        <v>0</v>
      </c>
      <c r="M27" s="329">
        <v>0</v>
      </c>
      <c r="N27" s="113">
        <v>0</v>
      </c>
      <c r="O27" s="113">
        <v>0</v>
      </c>
      <c r="P27" s="311">
        <v>0</v>
      </c>
      <c r="Q27" s="58">
        <v>0</v>
      </c>
      <c r="R27" s="58">
        <v>0</v>
      </c>
      <c r="S27" s="332">
        <v>0</v>
      </c>
      <c r="T27" s="63">
        <v>0</v>
      </c>
      <c r="U27" s="58">
        <v>0</v>
      </c>
      <c r="V27" s="506">
        <v>0</v>
      </c>
      <c r="W27" s="57">
        <v>0</v>
      </c>
      <c r="X27" s="63">
        <v>0</v>
      </c>
      <c r="Y27" s="515">
        <v>0</v>
      </c>
      <c r="Z27" s="63">
        <v>0</v>
      </c>
      <c r="AA27" s="63">
        <v>0</v>
      </c>
      <c r="AB27" s="516">
        <v>0</v>
      </c>
      <c r="AC27" s="63">
        <v>0</v>
      </c>
      <c r="AD27" s="63">
        <v>0</v>
      </c>
      <c r="AE27" s="399">
        <v>0</v>
      </c>
      <c r="AF27" s="55">
        <v>0</v>
      </c>
      <c r="AG27" s="55">
        <v>0</v>
      </c>
      <c r="AH27" s="419">
        <v>0</v>
      </c>
      <c r="AI27" s="55">
        <v>0</v>
      </c>
      <c r="AJ27" s="63">
        <v>0</v>
      </c>
      <c r="AK27" s="123">
        <v>0</v>
      </c>
      <c r="AL27" s="55">
        <v>0</v>
      </c>
      <c r="AM27" s="55">
        <v>0</v>
      </c>
      <c r="AN27" s="130">
        <v>0</v>
      </c>
      <c r="AO27" s="55">
        <v>0</v>
      </c>
      <c r="AP27" s="55">
        <v>0</v>
      </c>
      <c r="AQ27" s="401">
        <v>0</v>
      </c>
      <c r="AR27" s="124"/>
      <c r="AS27" s="537"/>
      <c r="AT27" s="538"/>
      <c r="AU27" s="232"/>
      <c r="AV27" s="232"/>
      <c r="AW27" s="232"/>
      <c r="AX27" s="10"/>
      <c r="AY27" s="10"/>
    </row>
    <row r="28" spans="1:51" s="41" customFormat="1" ht="17.25" customHeight="1" x14ac:dyDescent="0.2">
      <c r="A28" s="443"/>
      <c r="B28" s="449"/>
      <c r="C28" s="433"/>
      <c r="D28" s="371" t="s">
        <v>44</v>
      </c>
      <c r="E28" s="11">
        <v>0</v>
      </c>
      <c r="F28" s="131">
        <v>0</v>
      </c>
      <c r="G28" s="327">
        <v>0</v>
      </c>
      <c r="H28" s="318">
        <v>0</v>
      </c>
      <c r="I28" s="58">
        <v>0</v>
      </c>
      <c r="J28" s="331">
        <v>0</v>
      </c>
      <c r="K28" s="320">
        <v>0</v>
      </c>
      <c r="L28" s="58">
        <v>0</v>
      </c>
      <c r="M28" s="332">
        <v>0</v>
      </c>
      <c r="N28" s="113">
        <v>0</v>
      </c>
      <c r="O28" s="113">
        <v>0</v>
      </c>
      <c r="P28" s="311">
        <v>0</v>
      </c>
      <c r="Q28" s="58">
        <v>0</v>
      </c>
      <c r="R28" s="58">
        <v>0</v>
      </c>
      <c r="S28" s="332">
        <v>0</v>
      </c>
      <c r="T28" s="58">
        <v>0</v>
      </c>
      <c r="U28" s="58">
        <v>0</v>
      </c>
      <c r="V28" s="506">
        <v>0</v>
      </c>
      <c r="W28" s="58">
        <v>0</v>
      </c>
      <c r="X28" s="58">
        <v>0</v>
      </c>
      <c r="Y28" s="517">
        <v>0</v>
      </c>
      <c r="Z28" s="58">
        <v>0</v>
      </c>
      <c r="AA28" s="58">
        <v>0</v>
      </c>
      <c r="AB28" s="508">
        <v>0</v>
      </c>
      <c r="AC28" s="58">
        <v>0</v>
      </c>
      <c r="AD28" s="58">
        <v>0</v>
      </c>
      <c r="AE28" s="400">
        <v>0</v>
      </c>
      <c r="AF28" s="34">
        <v>0</v>
      </c>
      <c r="AG28" s="34">
        <v>0</v>
      </c>
      <c r="AH28" s="420">
        <v>0</v>
      </c>
      <c r="AI28" s="34">
        <v>0</v>
      </c>
      <c r="AJ28" s="58">
        <v>0</v>
      </c>
      <c r="AK28" s="65">
        <v>0</v>
      </c>
      <c r="AL28" s="34">
        <v>0</v>
      </c>
      <c r="AM28" s="34">
        <v>0</v>
      </c>
      <c r="AN28" s="42">
        <v>0</v>
      </c>
      <c r="AO28" s="34">
        <v>0</v>
      </c>
      <c r="AP28" s="34">
        <v>0</v>
      </c>
      <c r="AQ28" s="509">
        <v>0</v>
      </c>
      <c r="AR28" s="126"/>
      <c r="AS28" s="537"/>
      <c r="AT28" s="538"/>
      <c r="AU28" s="232"/>
      <c r="AV28" s="232"/>
      <c r="AW28" s="232"/>
      <c r="AX28" s="10"/>
      <c r="AY28" s="10"/>
    </row>
    <row r="29" spans="1:51" s="41" customFormat="1" ht="15" customHeight="1" x14ac:dyDescent="0.2">
      <c r="A29" s="443"/>
      <c r="B29" s="449"/>
      <c r="C29" s="433"/>
      <c r="D29" s="371" t="s">
        <v>45</v>
      </c>
      <c r="E29" s="11">
        <v>525.97</v>
      </c>
      <c r="F29" s="131">
        <v>525.97</v>
      </c>
      <c r="G29" s="311">
        <f t="shared" ref="G29" si="6">F29/E29</f>
        <v>1</v>
      </c>
      <c r="H29" s="318">
        <v>0</v>
      </c>
      <c r="I29" s="58">
        <v>0</v>
      </c>
      <c r="J29" s="331">
        <v>0</v>
      </c>
      <c r="K29" s="320">
        <v>0</v>
      </c>
      <c r="L29" s="58">
        <v>0</v>
      </c>
      <c r="M29" s="332">
        <v>0</v>
      </c>
      <c r="N29" s="113">
        <v>0</v>
      </c>
      <c r="O29" s="113">
        <v>0</v>
      </c>
      <c r="P29" s="311">
        <v>0</v>
      </c>
      <c r="Q29" s="58">
        <v>0</v>
      </c>
      <c r="R29" s="58">
        <v>0</v>
      </c>
      <c r="S29" s="332">
        <v>0</v>
      </c>
      <c r="T29" s="58">
        <v>0</v>
      </c>
      <c r="U29" s="58">
        <v>0</v>
      </c>
      <c r="V29" s="506">
        <v>0</v>
      </c>
      <c r="W29" s="58">
        <v>525.97</v>
      </c>
      <c r="X29" s="58">
        <v>525.97</v>
      </c>
      <c r="Y29" s="507">
        <f>X29/W29</f>
        <v>1</v>
      </c>
      <c r="Z29" s="58">
        <v>0</v>
      </c>
      <c r="AA29" s="58">
        <v>0</v>
      </c>
      <c r="AB29" s="508">
        <v>0</v>
      </c>
      <c r="AC29" s="58">
        <v>0</v>
      </c>
      <c r="AD29" s="58">
        <v>0</v>
      </c>
      <c r="AE29" s="400">
        <v>0</v>
      </c>
      <c r="AF29" s="34">
        <v>0</v>
      </c>
      <c r="AG29" s="34">
        <v>0</v>
      </c>
      <c r="AH29" s="420">
        <v>0</v>
      </c>
      <c r="AI29" s="34">
        <v>0</v>
      </c>
      <c r="AJ29" s="58">
        <v>0</v>
      </c>
      <c r="AK29" s="65">
        <v>0</v>
      </c>
      <c r="AL29" s="34">
        <v>0</v>
      </c>
      <c r="AM29" s="34">
        <v>0</v>
      </c>
      <c r="AN29" s="42">
        <v>0</v>
      </c>
      <c r="AO29" s="34">
        <v>0</v>
      </c>
      <c r="AP29" s="34">
        <v>0</v>
      </c>
      <c r="AQ29" s="509">
        <v>0</v>
      </c>
      <c r="AR29" s="126"/>
      <c r="AS29" s="537"/>
      <c r="AT29" s="538"/>
      <c r="AU29" s="232"/>
      <c r="AV29" s="539"/>
      <c r="AW29" s="540"/>
      <c r="AX29" s="540"/>
      <c r="AY29" s="10"/>
    </row>
    <row r="30" spans="1:51" s="41" customFormat="1" ht="19.5" customHeight="1" x14ac:dyDescent="0.2">
      <c r="A30" s="443"/>
      <c r="B30" s="449"/>
      <c r="C30" s="433"/>
      <c r="D30" s="371" t="s">
        <v>46</v>
      </c>
      <c r="E30" s="11">
        <v>0</v>
      </c>
      <c r="F30" s="131">
        <f t="shared" si="5"/>
        <v>0</v>
      </c>
      <c r="G30" s="311">
        <v>0</v>
      </c>
      <c r="H30" s="318">
        <v>0</v>
      </c>
      <c r="I30" s="58">
        <v>0</v>
      </c>
      <c r="J30" s="331">
        <v>0</v>
      </c>
      <c r="K30" s="320">
        <v>0</v>
      </c>
      <c r="L30" s="58">
        <v>0</v>
      </c>
      <c r="M30" s="332">
        <v>0</v>
      </c>
      <c r="N30" s="113">
        <v>0</v>
      </c>
      <c r="O30" s="113">
        <v>0</v>
      </c>
      <c r="P30" s="311">
        <v>0</v>
      </c>
      <c r="Q30" s="58">
        <v>0</v>
      </c>
      <c r="R30" s="58">
        <v>0</v>
      </c>
      <c r="S30" s="332">
        <v>0</v>
      </c>
      <c r="T30" s="58">
        <v>0</v>
      </c>
      <c r="U30" s="58">
        <v>0</v>
      </c>
      <c r="V30" s="506">
        <v>0</v>
      </c>
      <c r="W30" s="58">
        <v>0</v>
      </c>
      <c r="X30" s="58">
        <v>0</v>
      </c>
      <c r="Y30" s="507">
        <v>0</v>
      </c>
      <c r="Z30" s="58">
        <v>0</v>
      </c>
      <c r="AA30" s="58">
        <v>0</v>
      </c>
      <c r="AB30" s="508">
        <v>0</v>
      </c>
      <c r="AC30" s="58">
        <v>0</v>
      </c>
      <c r="AD30" s="58">
        <v>0</v>
      </c>
      <c r="AE30" s="400">
        <v>0</v>
      </c>
      <c r="AF30" s="34">
        <v>0</v>
      </c>
      <c r="AG30" s="34">
        <v>0</v>
      </c>
      <c r="AH30" s="420">
        <v>0</v>
      </c>
      <c r="AI30" s="34">
        <v>0</v>
      </c>
      <c r="AJ30" s="58">
        <v>0</v>
      </c>
      <c r="AK30" s="65">
        <v>0</v>
      </c>
      <c r="AL30" s="34">
        <v>0</v>
      </c>
      <c r="AM30" s="34">
        <v>0</v>
      </c>
      <c r="AN30" s="42">
        <v>0</v>
      </c>
      <c r="AO30" s="34">
        <v>0</v>
      </c>
      <c r="AP30" s="34">
        <v>0</v>
      </c>
      <c r="AQ30" s="509">
        <v>0</v>
      </c>
      <c r="AR30" s="126"/>
      <c r="AS30" s="537"/>
      <c r="AT30" s="538"/>
      <c r="AU30" s="232"/>
      <c r="AV30" s="232"/>
      <c r="AW30" s="232"/>
      <c r="AX30" s="10"/>
      <c r="AY30" s="10"/>
    </row>
    <row r="31" spans="1:51" s="41" customFormat="1" ht="54" customHeight="1" thickBot="1" x14ac:dyDescent="0.2">
      <c r="A31" s="444"/>
      <c r="B31" s="450"/>
      <c r="C31" s="434"/>
      <c r="D31" s="372" t="s">
        <v>50</v>
      </c>
      <c r="E31" s="36">
        <f>E27+E28+E29+E30</f>
        <v>525.97</v>
      </c>
      <c r="F31" s="91">
        <f t="shared" si="5"/>
        <v>525.97</v>
      </c>
      <c r="G31" s="313">
        <f t="shared" ref="G31" si="7">F31/E31</f>
        <v>1</v>
      </c>
      <c r="H31" s="324">
        <f>+H27+H28+H29+H30</f>
        <v>0</v>
      </c>
      <c r="I31" s="60">
        <f t="shared" ref="I31:O31" si="8">+I27+I28+I29+I30</f>
        <v>0</v>
      </c>
      <c r="J31" s="333">
        <f t="shared" si="8"/>
        <v>0</v>
      </c>
      <c r="K31" s="306">
        <f t="shared" si="8"/>
        <v>0</v>
      </c>
      <c r="L31" s="60">
        <f t="shared" si="8"/>
        <v>0</v>
      </c>
      <c r="M31" s="60">
        <f t="shared" si="8"/>
        <v>0</v>
      </c>
      <c r="N31" s="60">
        <f t="shared" si="8"/>
        <v>0</v>
      </c>
      <c r="O31" s="60">
        <f t="shared" si="8"/>
        <v>0</v>
      </c>
      <c r="P31" s="312">
        <v>0</v>
      </c>
      <c r="Q31" s="60">
        <f t="shared" ref="Q31:R31" si="9">+Q27+Q28+Q29+Q30</f>
        <v>0</v>
      </c>
      <c r="R31" s="60">
        <f t="shared" si="9"/>
        <v>0</v>
      </c>
      <c r="S31" s="312">
        <v>0</v>
      </c>
      <c r="T31" s="60">
        <f t="shared" ref="T31:X31" si="10">+T27+T28+T29+T30</f>
        <v>0</v>
      </c>
      <c r="U31" s="60">
        <f t="shared" si="10"/>
        <v>0</v>
      </c>
      <c r="V31" s="60">
        <f t="shared" si="10"/>
        <v>0</v>
      </c>
      <c r="W31" s="60">
        <f t="shared" si="10"/>
        <v>525.97</v>
      </c>
      <c r="X31" s="60">
        <f t="shared" si="10"/>
        <v>525.97</v>
      </c>
      <c r="Y31" s="512">
        <f>X31/W31</f>
        <v>1</v>
      </c>
      <c r="Z31" s="60">
        <f t="shared" ref="Z31:AQ31" si="11">+Z27+Z28+Z29+Z30</f>
        <v>0</v>
      </c>
      <c r="AA31" s="60">
        <f t="shared" si="11"/>
        <v>0</v>
      </c>
      <c r="AB31" s="518">
        <f t="shared" si="11"/>
        <v>0</v>
      </c>
      <c r="AC31" s="60">
        <f t="shared" si="11"/>
        <v>0</v>
      </c>
      <c r="AD31" s="60">
        <f t="shared" si="11"/>
        <v>0</v>
      </c>
      <c r="AE31" s="518">
        <f t="shared" si="11"/>
        <v>0</v>
      </c>
      <c r="AF31" s="60">
        <f t="shared" si="11"/>
        <v>0</v>
      </c>
      <c r="AG31" s="60">
        <f t="shared" si="11"/>
        <v>0</v>
      </c>
      <c r="AH31" s="519">
        <f t="shared" si="11"/>
        <v>0</v>
      </c>
      <c r="AI31" s="60">
        <f t="shared" si="11"/>
        <v>0</v>
      </c>
      <c r="AJ31" s="60">
        <f t="shared" si="11"/>
        <v>0</v>
      </c>
      <c r="AK31" s="60">
        <f t="shared" si="11"/>
        <v>0</v>
      </c>
      <c r="AL31" s="60">
        <f t="shared" si="11"/>
        <v>0</v>
      </c>
      <c r="AM31" s="60">
        <f t="shared" si="11"/>
        <v>0</v>
      </c>
      <c r="AN31" s="60">
        <f t="shared" si="11"/>
        <v>0</v>
      </c>
      <c r="AO31" s="60">
        <f t="shared" si="11"/>
        <v>0</v>
      </c>
      <c r="AP31" s="60">
        <f t="shared" si="11"/>
        <v>0</v>
      </c>
      <c r="AQ31" s="60">
        <f t="shared" si="11"/>
        <v>0</v>
      </c>
      <c r="AR31" s="129"/>
      <c r="AS31" s="537"/>
      <c r="AT31" s="537"/>
      <c r="AU31" s="232"/>
      <c r="AV31" s="232"/>
      <c r="AW31" s="232"/>
      <c r="AX31" s="10"/>
      <c r="AY31" s="10"/>
    </row>
    <row r="32" spans="1:51" s="41" customFormat="1" ht="18.75" customHeight="1" x14ac:dyDescent="0.2">
      <c r="A32" s="442" t="s">
        <v>55</v>
      </c>
      <c r="B32" s="445" t="s">
        <v>72</v>
      </c>
      <c r="C32" s="432" t="s">
        <v>42</v>
      </c>
      <c r="D32" s="114" t="s">
        <v>43</v>
      </c>
      <c r="E32" s="39">
        <v>0</v>
      </c>
      <c r="F32" s="131">
        <f t="shared" si="0"/>
        <v>0</v>
      </c>
      <c r="G32" s="327">
        <v>0</v>
      </c>
      <c r="H32" s="314">
        <v>0</v>
      </c>
      <c r="I32" s="63">
        <v>0</v>
      </c>
      <c r="J32" s="328">
        <v>0</v>
      </c>
      <c r="K32" s="316">
        <v>0</v>
      </c>
      <c r="L32" s="63">
        <v>0</v>
      </c>
      <c r="M32" s="329">
        <v>0</v>
      </c>
      <c r="N32" s="144">
        <v>0</v>
      </c>
      <c r="O32" s="144">
        <v>0</v>
      </c>
      <c r="P32" s="330">
        <v>0</v>
      </c>
      <c r="Q32" s="63">
        <v>0</v>
      </c>
      <c r="R32" s="63">
        <v>0</v>
      </c>
      <c r="S32" s="329">
        <v>0</v>
      </c>
      <c r="T32" s="63">
        <v>0</v>
      </c>
      <c r="U32" s="63">
        <v>0</v>
      </c>
      <c r="V32" s="520">
        <v>0</v>
      </c>
      <c r="W32" s="63">
        <v>0</v>
      </c>
      <c r="X32" s="63">
        <v>0</v>
      </c>
      <c r="Y32" s="515">
        <v>0</v>
      </c>
      <c r="Z32" s="63">
        <v>0</v>
      </c>
      <c r="AA32" s="63">
        <v>0</v>
      </c>
      <c r="AB32" s="516">
        <v>0</v>
      </c>
      <c r="AC32" s="63">
        <v>0</v>
      </c>
      <c r="AD32" s="63">
        <v>0</v>
      </c>
      <c r="AE32" s="399">
        <v>0</v>
      </c>
      <c r="AF32" s="55">
        <v>0</v>
      </c>
      <c r="AG32" s="55">
        <v>0</v>
      </c>
      <c r="AH32" s="419">
        <v>0</v>
      </c>
      <c r="AI32" s="55">
        <v>0</v>
      </c>
      <c r="AJ32" s="63">
        <v>0</v>
      </c>
      <c r="AK32" s="123">
        <v>0</v>
      </c>
      <c r="AL32" s="55">
        <v>0</v>
      </c>
      <c r="AM32" s="55">
        <v>0</v>
      </c>
      <c r="AN32" s="130">
        <v>0</v>
      </c>
      <c r="AO32" s="55">
        <v>0</v>
      </c>
      <c r="AP32" s="55">
        <v>0</v>
      </c>
      <c r="AQ32" s="401">
        <v>0</v>
      </c>
      <c r="AR32" s="124"/>
      <c r="AS32" s="537"/>
      <c r="AT32" s="538"/>
      <c r="AU32" s="232"/>
      <c r="AV32" s="232"/>
      <c r="AW32" s="232"/>
      <c r="AX32" s="10"/>
      <c r="AY32" s="10"/>
    </row>
    <row r="33" spans="1:51" s="41" customFormat="1" ht="17.25" customHeight="1" x14ac:dyDescent="0.2">
      <c r="A33" s="443"/>
      <c r="B33" s="446"/>
      <c r="C33" s="433"/>
      <c r="D33" s="115" t="s">
        <v>44</v>
      </c>
      <c r="E33" s="11">
        <v>632786.9</v>
      </c>
      <c r="F33" s="131">
        <f>SUM(I33+L33+O33+R33+U33+X33+AA33+AD33+AG33+AJ33+AM33+AP33)</f>
        <v>532123.78</v>
      </c>
      <c r="G33" s="311">
        <f>F33/E33</f>
        <v>0.84092097987489944</v>
      </c>
      <c r="H33" s="318">
        <v>0</v>
      </c>
      <c r="I33" s="58">
        <v>0</v>
      </c>
      <c r="J33" s="331">
        <v>0</v>
      </c>
      <c r="K33" s="320">
        <v>0</v>
      </c>
      <c r="L33" s="58">
        <v>0</v>
      </c>
      <c r="M33" s="332">
        <v>0</v>
      </c>
      <c r="N33" s="113">
        <v>1925.1</v>
      </c>
      <c r="O33" s="113">
        <v>1244.3</v>
      </c>
      <c r="P33" s="311">
        <f>O33/N33</f>
        <v>0.64635603345280768</v>
      </c>
      <c r="Q33" s="58">
        <v>126136.17</v>
      </c>
      <c r="R33" s="58">
        <v>2540.8000000000002</v>
      </c>
      <c r="S33" s="311">
        <f>R33/Q33</f>
        <v>2.0143310201982512E-2</v>
      </c>
      <c r="T33" s="58">
        <v>0</v>
      </c>
      <c r="U33" s="58">
        <v>132707.79</v>
      </c>
      <c r="V33" s="506">
        <v>0</v>
      </c>
      <c r="W33" s="58">
        <v>4500</v>
      </c>
      <c r="X33" s="58">
        <v>177420.89</v>
      </c>
      <c r="Y33" s="507">
        <f>X33/W33</f>
        <v>39.426864444444448</v>
      </c>
      <c r="Z33" s="58">
        <v>0</v>
      </c>
      <c r="AA33" s="58">
        <v>217857.53</v>
      </c>
      <c r="AB33" s="508">
        <v>0</v>
      </c>
      <c r="AC33" s="58">
        <v>6500</v>
      </c>
      <c r="AD33" s="58">
        <v>352.47</v>
      </c>
      <c r="AE33" s="400">
        <f>AD33/AC33</f>
        <v>5.4226153846153848E-2</v>
      </c>
      <c r="AF33" s="34">
        <v>0</v>
      </c>
      <c r="AG33" s="34">
        <v>0</v>
      </c>
      <c r="AH33" s="420">
        <v>0</v>
      </c>
      <c r="AI33" s="34">
        <v>100000</v>
      </c>
      <c r="AJ33" s="58">
        <v>0</v>
      </c>
      <c r="AK33" s="65">
        <v>0</v>
      </c>
      <c r="AL33" s="34">
        <v>381725.63</v>
      </c>
      <c r="AM33" s="34">
        <v>0</v>
      </c>
      <c r="AN33" s="42">
        <v>0</v>
      </c>
      <c r="AO33" s="34">
        <v>12000</v>
      </c>
      <c r="AP33" s="34">
        <v>0</v>
      </c>
      <c r="AQ33" s="509">
        <v>0</v>
      </c>
      <c r="AR33" s="126"/>
      <c r="AS33" s="537"/>
      <c r="AT33" s="538"/>
      <c r="AU33" s="232"/>
      <c r="AV33" s="232"/>
      <c r="AW33" s="232"/>
      <c r="AX33" s="10"/>
      <c r="AY33" s="10"/>
    </row>
    <row r="34" spans="1:51" s="41" customFormat="1" ht="15" customHeight="1" x14ac:dyDescent="0.2">
      <c r="A34" s="443"/>
      <c r="B34" s="446"/>
      <c r="C34" s="433"/>
      <c r="D34" s="115" t="s">
        <v>45</v>
      </c>
      <c r="E34" s="11">
        <v>47629.13</v>
      </c>
      <c r="F34" s="131">
        <f>SUM(I34+L34+O34+R34+U34+X34+AA34+AD34+AG34+AJ34+AM34+AP34)</f>
        <v>40052.319999999992</v>
      </c>
      <c r="G34" s="311">
        <f t="shared" ref="G34:G36" si="12">F34/E34</f>
        <v>0.84092067186614572</v>
      </c>
      <c r="H34" s="318">
        <v>0</v>
      </c>
      <c r="I34" s="58">
        <v>0</v>
      </c>
      <c r="J34" s="331">
        <v>0</v>
      </c>
      <c r="K34" s="320">
        <v>0</v>
      </c>
      <c r="L34" s="58">
        <v>0</v>
      </c>
      <c r="M34" s="332">
        <v>0</v>
      </c>
      <c r="N34" s="113">
        <v>145</v>
      </c>
      <c r="O34" s="113">
        <v>93.7</v>
      </c>
      <c r="P34" s="311">
        <f>O34/N34</f>
        <v>0.64620689655172414</v>
      </c>
      <c r="Q34" s="58">
        <v>9494.1200000000008</v>
      </c>
      <c r="R34" s="58">
        <v>8212.49</v>
      </c>
      <c r="S34" s="311">
        <f>R34/Q34</f>
        <v>0.86500802602031568</v>
      </c>
      <c r="T34" s="58">
        <v>0</v>
      </c>
      <c r="U34" s="58">
        <v>2065.4699999999998</v>
      </c>
      <c r="V34" s="506">
        <v>0</v>
      </c>
      <c r="W34" s="58">
        <v>315</v>
      </c>
      <c r="X34" s="58">
        <v>13256.26</v>
      </c>
      <c r="Y34" s="507">
        <f>X34/W34</f>
        <v>42.08336507936508</v>
      </c>
      <c r="Z34" s="58">
        <v>0</v>
      </c>
      <c r="AA34" s="58">
        <v>16397.87</v>
      </c>
      <c r="AB34" s="508">
        <v>0</v>
      </c>
      <c r="AC34" s="58">
        <v>455</v>
      </c>
      <c r="AD34" s="58">
        <v>26.53</v>
      </c>
      <c r="AE34" s="400">
        <f>AD34/AC34</f>
        <v>5.830769230769231E-2</v>
      </c>
      <c r="AF34" s="34">
        <v>0</v>
      </c>
      <c r="AG34" s="34">
        <v>0</v>
      </c>
      <c r="AH34" s="420">
        <v>0</v>
      </c>
      <c r="AI34" s="34">
        <v>7000</v>
      </c>
      <c r="AJ34" s="58">
        <v>0</v>
      </c>
      <c r="AK34" s="65">
        <v>0</v>
      </c>
      <c r="AL34" s="34">
        <v>29380.01</v>
      </c>
      <c r="AM34" s="34">
        <v>0</v>
      </c>
      <c r="AN34" s="42">
        <v>0</v>
      </c>
      <c r="AO34" s="34">
        <v>840</v>
      </c>
      <c r="AP34" s="34">
        <v>0</v>
      </c>
      <c r="AQ34" s="509">
        <v>0</v>
      </c>
      <c r="AR34" s="126"/>
      <c r="AS34" s="537"/>
      <c r="AT34" s="538"/>
      <c r="AU34" s="232"/>
      <c r="AV34" s="232"/>
      <c r="AW34" s="232"/>
      <c r="AX34" s="10"/>
      <c r="AY34" s="10"/>
    </row>
    <row r="35" spans="1:51" s="41" customFormat="1" ht="19.5" customHeight="1" x14ac:dyDescent="0.2">
      <c r="A35" s="443"/>
      <c r="B35" s="446"/>
      <c r="C35" s="433"/>
      <c r="D35" s="115" t="s">
        <v>46</v>
      </c>
      <c r="E35" s="11">
        <v>0</v>
      </c>
      <c r="F35" s="131">
        <f t="shared" si="0"/>
        <v>0</v>
      </c>
      <c r="G35" s="311">
        <v>0</v>
      </c>
      <c r="H35" s="318">
        <v>0</v>
      </c>
      <c r="I35" s="58">
        <v>0</v>
      </c>
      <c r="J35" s="331">
        <v>0</v>
      </c>
      <c r="K35" s="320">
        <v>0</v>
      </c>
      <c r="L35" s="58">
        <v>0</v>
      </c>
      <c r="M35" s="332">
        <v>0</v>
      </c>
      <c r="N35" s="113">
        <v>0</v>
      </c>
      <c r="O35" s="113">
        <v>0</v>
      </c>
      <c r="P35" s="311">
        <v>0</v>
      </c>
      <c r="Q35" s="58">
        <v>0</v>
      </c>
      <c r="R35" s="58">
        <v>0</v>
      </c>
      <c r="S35" s="521">
        <v>0</v>
      </c>
      <c r="T35" s="58">
        <v>0</v>
      </c>
      <c r="U35" s="58">
        <v>0</v>
      </c>
      <c r="V35" s="506">
        <v>0</v>
      </c>
      <c r="W35" s="58">
        <v>0</v>
      </c>
      <c r="X35" s="58">
        <v>0</v>
      </c>
      <c r="Y35" s="507">
        <v>0</v>
      </c>
      <c r="Z35" s="58">
        <v>0</v>
      </c>
      <c r="AA35" s="58">
        <v>0</v>
      </c>
      <c r="AB35" s="508">
        <v>0</v>
      </c>
      <c r="AC35" s="58">
        <v>0</v>
      </c>
      <c r="AD35" s="58">
        <v>0</v>
      </c>
      <c r="AE35" s="400">
        <v>0</v>
      </c>
      <c r="AF35" s="34">
        <v>0</v>
      </c>
      <c r="AG35" s="34">
        <v>0</v>
      </c>
      <c r="AH35" s="420">
        <v>0</v>
      </c>
      <c r="AI35" s="34">
        <v>0</v>
      </c>
      <c r="AJ35" s="58">
        <v>0</v>
      </c>
      <c r="AK35" s="65">
        <v>0</v>
      </c>
      <c r="AL35" s="34">
        <v>0</v>
      </c>
      <c r="AM35" s="34">
        <v>0</v>
      </c>
      <c r="AN35" s="42">
        <v>0</v>
      </c>
      <c r="AO35" s="34">
        <v>0</v>
      </c>
      <c r="AP35" s="34">
        <v>0</v>
      </c>
      <c r="AQ35" s="509">
        <v>0</v>
      </c>
      <c r="AR35" s="126"/>
      <c r="AS35" s="537"/>
      <c r="AT35" s="538"/>
      <c r="AU35" s="232"/>
      <c r="AV35" s="232"/>
      <c r="AW35" s="232"/>
      <c r="AX35" s="10"/>
      <c r="AY35" s="10"/>
    </row>
    <row r="36" spans="1:51" s="41" customFormat="1" ht="26.25" customHeight="1" thickBot="1" x14ac:dyDescent="0.2">
      <c r="A36" s="444"/>
      <c r="B36" s="447"/>
      <c r="C36" s="434"/>
      <c r="D36" s="116" t="s">
        <v>50</v>
      </c>
      <c r="E36" s="36">
        <f>E32+E33+E34+E35</f>
        <v>680416.03</v>
      </c>
      <c r="F36" s="91">
        <f>SUM(I36+L36+O36+R36+U36+X36+AA36+AD36+AG36+AJ36+AM36+AP36)</f>
        <v>572176.10000000009</v>
      </c>
      <c r="G36" s="407">
        <f t="shared" si="12"/>
        <v>0.84092095831428315</v>
      </c>
      <c r="H36" s="324">
        <f>+H32+H33+H34+H35</f>
        <v>0</v>
      </c>
      <c r="I36" s="60">
        <f t="shared" ref="I36:AQ36" si="13">+I32+I33+I34+I35</f>
        <v>0</v>
      </c>
      <c r="J36" s="333">
        <f t="shared" si="13"/>
        <v>0</v>
      </c>
      <c r="K36" s="306">
        <f t="shared" si="13"/>
        <v>0</v>
      </c>
      <c r="L36" s="60">
        <f t="shared" si="13"/>
        <v>0</v>
      </c>
      <c r="M36" s="60">
        <f t="shared" si="13"/>
        <v>0</v>
      </c>
      <c r="N36" s="60">
        <f t="shared" si="13"/>
        <v>2070.1</v>
      </c>
      <c r="O36" s="60">
        <f t="shared" si="13"/>
        <v>1338</v>
      </c>
      <c r="P36" s="312">
        <f>O36/N36</f>
        <v>0.64634558716970203</v>
      </c>
      <c r="Q36" s="60">
        <f t="shared" si="13"/>
        <v>135630.29</v>
      </c>
      <c r="R36" s="60">
        <f t="shared" si="13"/>
        <v>10753.29</v>
      </c>
      <c r="S36" s="312">
        <f>R36/Q36</f>
        <v>7.9283838440513552E-2</v>
      </c>
      <c r="T36" s="60">
        <f t="shared" si="13"/>
        <v>0</v>
      </c>
      <c r="U36" s="60">
        <f t="shared" si="13"/>
        <v>134773.26</v>
      </c>
      <c r="V36" s="60">
        <f t="shared" si="13"/>
        <v>0</v>
      </c>
      <c r="W36" s="60">
        <f t="shared" si="13"/>
        <v>4815</v>
      </c>
      <c r="X36" s="60">
        <f t="shared" si="13"/>
        <v>190677.15000000002</v>
      </c>
      <c r="Y36" s="512">
        <f>X36/W36</f>
        <v>39.600654205607484</v>
      </c>
      <c r="Z36" s="60">
        <f t="shared" si="13"/>
        <v>0</v>
      </c>
      <c r="AA36" s="60">
        <f t="shared" si="13"/>
        <v>234255.4</v>
      </c>
      <c r="AB36" s="518">
        <f t="shared" si="13"/>
        <v>0</v>
      </c>
      <c r="AC36" s="60">
        <f t="shared" si="13"/>
        <v>6955</v>
      </c>
      <c r="AD36" s="60">
        <f t="shared" si="13"/>
        <v>379</v>
      </c>
      <c r="AE36" s="519">
        <f t="shared" si="13"/>
        <v>0.11253384615384615</v>
      </c>
      <c r="AF36" s="60">
        <f>+AF32+AF33+AF34+AF35</f>
        <v>0</v>
      </c>
      <c r="AG36" s="60">
        <f>+AG32+AG33+AG34+AG35</f>
        <v>0</v>
      </c>
      <c r="AH36" s="519">
        <f t="shared" si="13"/>
        <v>0</v>
      </c>
      <c r="AI36" s="60">
        <f t="shared" si="13"/>
        <v>107000</v>
      </c>
      <c r="AJ36" s="60">
        <f t="shared" si="13"/>
        <v>0</v>
      </c>
      <c r="AK36" s="60">
        <f t="shared" si="13"/>
        <v>0</v>
      </c>
      <c r="AL36" s="60">
        <f t="shared" si="13"/>
        <v>411105.64</v>
      </c>
      <c r="AM36" s="60">
        <f t="shared" si="13"/>
        <v>0</v>
      </c>
      <c r="AN36" s="60">
        <f t="shared" si="13"/>
        <v>0</v>
      </c>
      <c r="AO36" s="60">
        <f t="shared" si="13"/>
        <v>12840</v>
      </c>
      <c r="AP36" s="60">
        <f t="shared" si="13"/>
        <v>0</v>
      </c>
      <c r="AQ36" s="60">
        <f t="shared" si="13"/>
        <v>0</v>
      </c>
      <c r="AR36" s="129"/>
      <c r="AS36" s="537"/>
      <c r="AT36" s="537"/>
      <c r="AU36" s="232"/>
      <c r="AV36" s="232"/>
      <c r="AW36" s="232"/>
      <c r="AX36" s="10"/>
      <c r="AY36" s="10"/>
    </row>
    <row r="37" spans="1:51" s="41" customFormat="1" ht="15" customHeight="1" x14ac:dyDescent="0.2">
      <c r="A37" s="435" t="s">
        <v>71</v>
      </c>
      <c r="B37" s="438" t="s">
        <v>73</v>
      </c>
      <c r="C37" s="439" t="s">
        <v>96</v>
      </c>
      <c r="D37" s="117" t="s">
        <v>43</v>
      </c>
      <c r="E37" s="131">
        <f t="shared" ref="E37:E40" si="14">H37+K37+N37+Q37+T37+W37+Z37+AC37+AF37+AI37+AL37+AO37</f>
        <v>0</v>
      </c>
      <c r="F37" s="131">
        <f t="shared" si="0"/>
        <v>0</v>
      </c>
      <c r="G37" s="334">
        <v>0</v>
      </c>
      <c r="H37" s="314">
        <v>0</v>
      </c>
      <c r="I37" s="63">
        <v>0</v>
      </c>
      <c r="J37" s="315">
        <v>0</v>
      </c>
      <c r="K37" s="335">
        <v>0</v>
      </c>
      <c r="L37" s="57">
        <v>0</v>
      </c>
      <c r="M37" s="336">
        <v>0</v>
      </c>
      <c r="N37" s="191">
        <v>0</v>
      </c>
      <c r="O37" s="191">
        <v>0</v>
      </c>
      <c r="P37" s="337">
        <v>0</v>
      </c>
      <c r="Q37" s="57">
        <v>0</v>
      </c>
      <c r="R37" s="57">
        <v>0</v>
      </c>
      <c r="S37" s="336">
        <v>0</v>
      </c>
      <c r="T37" s="57">
        <v>0</v>
      </c>
      <c r="U37" s="57">
        <v>0</v>
      </c>
      <c r="V37" s="336">
        <v>0</v>
      </c>
      <c r="W37" s="57">
        <v>0</v>
      </c>
      <c r="X37" s="57">
        <v>0</v>
      </c>
      <c r="Y37" s="361">
        <v>0</v>
      </c>
      <c r="Z37" s="57">
        <v>0</v>
      </c>
      <c r="AA37" s="57">
        <v>0</v>
      </c>
      <c r="AB37" s="389">
        <v>0</v>
      </c>
      <c r="AC37" s="57">
        <v>0</v>
      </c>
      <c r="AD37" s="57">
        <v>0</v>
      </c>
      <c r="AE37" s="394">
        <v>0</v>
      </c>
      <c r="AF37" s="54">
        <v>0</v>
      </c>
      <c r="AG37" s="54">
        <v>0</v>
      </c>
      <c r="AH37" s="417">
        <v>0</v>
      </c>
      <c r="AI37" s="54">
        <v>0</v>
      </c>
      <c r="AJ37" s="54">
        <v>0</v>
      </c>
      <c r="AK37" s="120">
        <v>0</v>
      </c>
      <c r="AL37" s="54">
        <v>0</v>
      </c>
      <c r="AM37" s="54">
        <v>0</v>
      </c>
      <c r="AN37" s="394">
        <v>0</v>
      </c>
      <c r="AO37" s="54">
        <v>0</v>
      </c>
      <c r="AP37" s="54">
        <v>0</v>
      </c>
      <c r="AQ37" s="394">
        <v>0</v>
      </c>
      <c r="AR37" s="121"/>
      <c r="AS37" s="535"/>
      <c r="AT37" s="536"/>
      <c r="AU37" s="232"/>
      <c r="AV37" s="232"/>
      <c r="AW37" s="232"/>
      <c r="AX37" s="10"/>
      <c r="AY37" s="10"/>
    </row>
    <row r="38" spans="1:51" s="41" customFormat="1" ht="15" customHeight="1" x14ac:dyDescent="0.2">
      <c r="A38" s="436"/>
      <c r="B38" s="433"/>
      <c r="C38" s="440"/>
      <c r="D38" s="83" t="s">
        <v>52</v>
      </c>
      <c r="E38" s="131">
        <v>12523.4</v>
      </c>
      <c r="F38" s="131">
        <f t="shared" si="0"/>
        <v>12523.400000000001</v>
      </c>
      <c r="G38" s="338">
        <f>F38/E38</f>
        <v>1.0000000000000002</v>
      </c>
      <c r="H38" s="339">
        <v>0</v>
      </c>
      <c r="I38" s="113">
        <v>0</v>
      </c>
      <c r="J38" s="340">
        <v>0</v>
      </c>
      <c r="K38" s="341">
        <v>0</v>
      </c>
      <c r="L38" s="113">
        <v>0</v>
      </c>
      <c r="M38" s="302">
        <v>0</v>
      </c>
      <c r="N38" s="113">
        <v>0</v>
      </c>
      <c r="O38" s="113">
        <v>0</v>
      </c>
      <c r="P38" s="323">
        <v>0</v>
      </c>
      <c r="Q38" s="113">
        <v>0</v>
      </c>
      <c r="R38" s="113">
        <v>0</v>
      </c>
      <c r="S38" s="323">
        <v>0</v>
      </c>
      <c r="T38" s="113">
        <v>5141.93</v>
      </c>
      <c r="U38" s="113">
        <v>0</v>
      </c>
      <c r="V38" s="323">
        <v>0</v>
      </c>
      <c r="W38" s="113">
        <v>0</v>
      </c>
      <c r="X38" s="113">
        <v>0</v>
      </c>
      <c r="Y38" s="362">
        <v>0</v>
      </c>
      <c r="Z38" s="113">
        <v>5141.93</v>
      </c>
      <c r="AA38" s="113">
        <v>10410.290000000001</v>
      </c>
      <c r="AB38" s="311">
        <f>AA38/Z38</f>
        <v>2.0245880437890054</v>
      </c>
      <c r="AC38" s="113">
        <v>0</v>
      </c>
      <c r="AD38" s="113">
        <v>0</v>
      </c>
      <c r="AE38" s="395">
        <v>0</v>
      </c>
      <c r="AF38" s="156">
        <v>2239.54</v>
      </c>
      <c r="AG38" s="156">
        <v>0</v>
      </c>
      <c r="AH38" s="413">
        <v>0</v>
      </c>
      <c r="AI38" s="156">
        <v>0</v>
      </c>
      <c r="AJ38" s="156">
        <v>1741.93</v>
      </c>
      <c r="AK38" s="149">
        <v>0</v>
      </c>
      <c r="AL38" s="156">
        <v>0</v>
      </c>
      <c r="AM38" s="156">
        <v>371.18</v>
      </c>
      <c r="AN38" s="168">
        <v>0</v>
      </c>
      <c r="AO38" s="156">
        <v>0</v>
      </c>
      <c r="AP38" s="34">
        <v>0</v>
      </c>
      <c r="AQ38" s="509">
        <v>0</v>
      </c>
      <c r="AR38" s="44"/>
      <c r="AS38" s="535"/>
      <c r="AT38" s="536"/>
      <c r="AU38" s="232"/>
      <c r="AV38" s="539"/>
      <c r="AW38" s="540"/>
      <c r="AX38" s="540"/>
      <c r="AY38" s="540"/>
    </row>
    <row r="39" spans="1:51" s="41" customFormat="1" ht="15" customHeight="1" x14ac:dyDescent="0.2">
      <c r="A39" s="436"/>
      <c r="B39" s="433"/>
      <c r="C39" s="440"/>
      <c r="D39" s="83" t="s">
        <v>53</v>
      </c>
      <c r="E39" s="131">
        <v>942.62</v>
      </c>
      <c r="F39" s="131">
        <f t="shared" si="0"/>
        <v>942.62</v>
      </c>
      <c r="G39" s="338">
        <f t="shared" ref="G39" si="15">F39/E39</f>
        <v>1</v>
      </c>
      <c r="H39" s="339">
        <v>0</v>
      </c>
      <c r="I39" s="113">
        <v>0</v>
      </c>
      <c r="J39" s="340">
        <v>0</v>
      </c>
      <c r="K39" s="341">
        <v>0</v>
      </c>
      <c r="L39" s="113">
        <v>0</v>
      </c>
      <c r="M39" s="302">
        <v>0</v>
      </c>
      <c r="N39" s="113">
        <v>0</v>
      </c>
      <c r="O39" s="113">
        <v>0</v>
      </c>
      <c r="P39" s="323">
        <v>0</v>
      </c>
      <c r="Q39" s="113">
        <v>0</v>
      </c>
      <c r="R39" s="113">
        <v>0</v>
      </c>
      <c r="S39" s="323">
        <v>0</v>
      </c>
      <c r="T39" s="113">
        <v>387.03</v>
      </c>
      <c r="U39" s="113">
        <v>0</v>
      </c>
      <c r="V39" s="323">
        <v>0</v>
      </c>
      <c r="W39" s="113">
        <v>0</v>
      </c>
      <c r="X39" s="113">
        <v>0</v>
      </c>
      <c r="Y39" s="357">
        <v>0</v>
      </c>
      <c r="Z39" s="113">
        <v>387.03</v>
      </c>
      <c r="AA39" s="113">
        <v>783.57</v>
      </c>
      <c r="AB39" s="311">
        <f t="shared" ref="AB39:AB41" si="16">AA39/Z39</f>
        <v>2.0245717386249131</v>
      </c>
      <c r="AC39" s="113">
        <v>0</v>
      </c>
      <c r="AD39" s="113">
        <v>0</v>
      </c>
      <c r="AE39" s="396">
        <v>0</v>
      </c>
      <c r="AF39" s="156">
        <v>168.56</v>
      </c>
      <c r="AG39" s="156">
        <v>0</v>
      </c>
      <c r="AH39" s="413">
        <v>0</v>
      </c>
      <c r="AI39" s="156">
        <v>0</v>
      </c>
      <c r="AJ39" s="156">
        <v>159.03</v>
      </c>
      <c r="AK39" s="149">
        <v>0</v>
      </c>
      <c r="AL39" s="156">
        <v>0</v>
      </c>
      <c r="AM39" s="156">
        <v>0.02</v>
      </c>
      <c r="AN39" s="168">
        <v>0</v>
      </c>
      <c r="AO39" s="156">
        <v>0</v>
      </c>
      <c r="AP39" s="34">
        <v>0</v>
      </c>
      <c r="AQ39" s="509">
        <v>0</v>
      </c>
      <c r="AR39" s="44"/>
      <c r="AS39" s="535"/>
      <c r="AT39" s="536"/>
      <c r="AU39" s="232"/>
      <c r="AV39" s="539"/>
      <c r="AW39" s="540"/>
      <c r="AX39" s="540"/>
      <c r="AY39" s="540"/>
    </row>
    <row r="40" spans="1:51" s="41" customFormat="1" ht="15" customHeight="1" x14ac:dyDescent="0.2">
      <c r="A40" s="436"/>
      <c r="B40" s="433"/>
      <c r="C40" s="440"/>
      <c r="D40" s="83" t="s">
        <v>46</v>
      </c>
      <c r="E40" s="131">
        <f t="shared" si="14"/>
        <v>0</v>
      </c>
      <c r="F40" s="131">
        <f t="shared" si="0"/>
        <v>0</v>
      </c>
      <c r="G40" s="338">
        <v>0</v>
      </c>
      <c r="H40" s="339">
        <v>0</v>
      </c>
      <c r="I40" s="113">
        <v>0</v>
      </c>
      <c r="J40" s="340">
        <v>0</v>
      </c>
      <c r="K40" s="341">
        <v>0</v>
      </c>
      <c r="L40" s="113">
        <v>0</v>
      </c>
      <c r="M40" s="302">
        <v>0</v>
      </c>
      <c r="N40" s="113">
        <v>0</v>
      </c>
      <c r="O40" s="113">
        <v>0</v>
      </c>
      <c r="P40" s="302">
        <v>0</v>
      </c>
      <c r="Q40" s="113">
        <v>0</v>
      </c>
      <c r="R40" s="113">
        <v>0</v>
      </c>
      <c r="S40" s="302">
        <v>0</v>
      </c>
      <c r="T40" s="113">
        <v>0</v>
      </c>
      <c r="U40" s="113">
        <v>0</v>
      </c>
      <c r="V40" s="302">
        <v>0</v>
      </c>
      <c r="W40" s="113">
        <v>0</v>
      </c>
      <c r="X40" s="113">
        <v>0</v>
      </c>
      <c r="Y40" s="362">
        <v>0</v>
      </c>
      <c r="Z40" s="113">
        <v>0</v>
      </c>
      <c r="AA40" s="113">
        <v>0</v>
      </c>
      <c r="AB40" s="311">
        <v>0</v>
      </c>
      <c r="AC40" s="113">
        <v>0</v>
      </c>
      <c r="AD40" s="113">
        <v>0</v>
      </c>
      <c r="AE40" s="395">
        <v>0</v>
      </c>
      <c r="AF40" s="156">
        <v>0</v>
      </c>
      <c r="AG40" s="156">
        <v>0</v>
      </c>
      <c r="AH40" s="413">
        <v>0</v>
      </c>
      <c r="AI40" s="156">
        <v>0</v>
      </c>
      <c r="AJ40" s="156">
        <v>0</v>
      </c>
      <c r="AK40" s="149">
        <v>0</v>
      </c>
      <c r="AL40" s="156">
        <v>0</v>
      </c>
      <c r="AM40" s="156">
        <v>0</v>
      </c>
      <c r="AN40" s="522">
        <v>0</v>
      </c>
      <c r="AO40" s="156">
        <v>0</v>
      </c>
      <c r="AP40" s="34">
        <v>0</v>
      </c>
      <c r="AQ40" s="509">
        <v>0</v>
      </c>
      <c r="AR40" s="44"/>
      <c r="AS40" s="535"/>
      <c r="AT40" s="536"/>
      <c r="AU40" s="232"/>
      <c r="AV40" s="232"/>
      <c r="AW40" s="232"/>
      <c r="AX40" s="10"/>
      <c r="AY40" s="10"/>
    </row>
    <row r="41" spans="1:51" s="41" customFormat="1" ht="15" customHeight="1" thickBot="1" x14ac:dyDescent="0.25">
      <c r="A41" s="436"/>
      <c r="B41" s="433"/>
      <c r="C41" s="440"/>
      <c r="D41" s="83" t="s">
        <v>50</v>
      </c>
      <c r="E41" s="90">
        <f>SUM(E37:E40)</f>
        <v>13466.02</v>
      </c>
      <c r="F41" s="406">
        <f>SUM(I41+L41+O41+R41+U41+X41+AA41+AD41+AG41+AJ41+AM41+AP41)</f>
        <v>13094.84</v>
      </c>
      <c r="G41" s="342">
        <f>SUM(F41/E41)</f>
        <v>0.97243580508568972</v>
      </c>
      <c r="H41" s="343">
        <f>SUM(H37:H40)</f>
        <v>0</v>
      </c>
      <c r="I41" s="170">
        <f>SUM(I37:I40)</f>
        <v>0</v>
      </c>
      <c r="J41" s="344">
        <v>0</v>
      </c>
      <c r="K41" s="345">
        <f>SUM(K37:K40)</f>
        <v>0</v>
      </c>
      <c r="L41" s="170">
        <f>SUM(L37:L40)</f>
        <v>0</v>
      </c>
      <c r="M41" s="171">
        <v>0</v>
      </c>
      <c r="N41" s="170">
        <f>SUM(N37:N40)</f>
        <v>0</v>
      </c>
      <c r="O41" s="170">
        <v>0</v>
      </c>
      <c r="P41" s="172">
        <v>0</v>
      </c>
      <c r="Q41" s="170">
        <f>SUM(Q37:Q40)</f>
        <v>0</v>
      </c>
      <c r="R41" s="170">
        <f>SUM(R37:R40)</f>
        <v>0</v>
      </c>
      <c r="S41" s="172">
        <v>0</v>
      </c>
      <c r="T41" s="170">
        <f>SUM(T37:T40)</f>
        <v>5528.96</v>
      </c>
      <c r="U41" s="170">
        <f>SUM(U37:U40)</f>
        <v>0</v>
      </c>
      <c r="V41" s="172">
        <v>0</v>
      </c>
      <c r="W41" s="170">
        <f>SUM(W37:W40)</f>
        <v>0</v>
      </c>
      <c r="X41" s="170">
        <v>0</v>
      </c>
      <c r="Y41" s="363">
        <v>0</v>
      </c>
      <c r="Z41" s="170">
        <f>SUM(Z37:Z40)</f>
        <v>5528.96</v>
      </c>
      <c r="AA41" s="170">
        <f>AA38+AA39+AA40</f>
        <v>11193.86</v>
      </c>
      <c r="AB41" s="523">
        <f t="shared" si="16"/>
        <v>2.0245869024192618</v>
      </c>
      <c r="AC41" s="170">
        <f>SUM(AC37:AC40)</f>
        <v>0</v>
      </c>
      <c r="AD41" s="170">
        <f>AD38+AD39</f>
        <v>0</v>
      </c>
      <c r="AE41" s="396">
        <v>0</v>
      </c>
      <c r="AF41" s="173">
        <f>SUM(AF37:AF40)</f>
        <v>2408.1</v>
      </c>
      <c r="AG41" s="173">
        <f>AG37+AG38+AG39+AG40</f>
        <v>0</v>
      </c>
      <c r="AH41" s="413">
        <v>0</v>
      </c>
      <c r="AI41" s="173">
        <f>SUM(AI37:AI40)</f>
        <v>0</v>
      </c>
      <c r="AJ41" s="170">
        <f>SUM(AJ37:AJ40)</f>
        <v>1900.96</v>
      </c>
      <c r="AK41" s="149">
        <v>0</v>
      </c>
      <c r="AL41" s="173">
        <v>0</v>
      </c>
      <c r="AM41" s="170">
        <f>AM39</f>
        <v>0.02</v>
      </c>
      <c r="AN41" s="174">
        <v>0</v>
      </c>
      <c r="AO41" s="173">
        <f>SUM(AO37:AO40)</f>
        <v>0</v>
      </c>
      <c r="AP41" s="524">
        <f>SUM(AP37:AP40)</f>
        <v>0</v>
      </c>
      <c r="AQ41" s="509">
        <v>0</v>
      </c>
      <c r="AR41" s="45"/>
      <c r="AS41" s="537"/>
      <c r="AT41" s="538"/>
      <c r="AU41" s="232"/>
      <c r="AV41" s="232"/>
      <c r="AW41" s="232"/>
      <c r="AX41" s="10"/>
      <c r="AY41" s="10"/>
    </row>
    <row r="42" spans="1:51" s="41" customFormat="1" ht="22.5" customHeight="1" thickBot="1" x14ac:dyDescent="0.25">
      <c r="A42" s="437"/>
      <c r="B42" s="434"/>
      <c r="C42" s="441"/>
      <c r="D42" s="89" t="s">
        <v>54</v>
      </c>
      <c r="E42" s="91">
        <f>E26+E41+E36+E31</f>
        <v>774632.72</v>
      </c>
      <c r="F42" s="91">
        <f>F36+F31+F26+F41</f>
        <v>616108.79</v>
      </c>
      <c r="G42" s="346">
        <f>SUM(F42/E42)</f>
        <v>0.79535601078147078</v>
      </c>
      <c r="H42" s="347">
        <f>H26+H41</f>
        <v>0</v>
      </c>
      <c r="I42" s="161">
        <f>I41+I36+I26</f>
        <v>31</v>
      </c>
      <c r="J42" s="348">
        <v>0</v>
      </c>
      <c r="K42" s="349">
        <f>K26+K41</f>
        <v>0</v>
      </c>
      <c r="L42" s="200">
        <f>L26+L41</f>
        <v>0</v>
      </c>
      <c r="M42" s="161">
        <v>0</v>
      </c>
      <c r="N42" s="200">
        <f>N26+N41+N36</f>
        <v>4070.1</v>
      </c>
      <c r="O42" s="200">
        <f>O26+O41+O36</f>
        <v>1338</v>
      </c>
      <c r="P42" s="312">
        <f>O42/N42</f>
        <v>0.32873885162526723</v>
      </c>
      <c r="Q42" s="200">
        <f>Q26+Q41+Q36</f>
        <v>136730.29</v>
      </c>
      <c r="R42" s="200">
        <f>R26+R41+R36</f>
        <v>10862.28</v>
      </c>
      <c r="S42" s="312">
        <f>R42/Q42</f>
        <v>7.9443113885006758E-2</v>
      </c>
      <c r="T42" s="91">
        <f>T41+T36+T31+T26</f>
        <v>33028.959999999999</v>
      </c>
      <c r="U42" s="91">
        <f>U26+U41+U36</f>
        <v>141399.27000000002</v>
      </c>
      <c r="V42" s="172">
        <v>0</v>
      </c>
      <c r="W42" s="91">
        <f>W26+W41+W36+W31</f>
        <v>5340.97</v>
      </c>
      <c r="X42" s="161">
        <f>X41+X36+X31+X26</f>
        <v>191203.12000000002</v>
      </c>
      <c r="Y42" s="363">
        <v>0</v>
      </c>
      <c r="Z42" s="212">
        <f>Z41+Z36+Z31+Z26</f>
        <v>5528.96</v>
      </c>
      <c r="AA42" s="161">
        <f>SUM(AA41+AA36+AA31+AA26)</f>
        <v>265216.24</v>
      </c>
      <c r="AB42" s="523">
        <f>AA42/Z42</f>
        <v>47.968558282208583</v>
      </c>
      <c r="AC42" s="91">
        <f>AC26+AC41+AC36</f>
        <v>6955</v>
      </c>
      <c r="AD42" s="161">
        <f>AD41+AD36+AD31+AD26</f>
        <v>379</v>
      </c>
      <c r="AE42" s="396">
        <v>0</v>
      </c>
      <c r="AF42" s="91">
        <f>AF41+AF36+AF31+AF26</f>
        <v>2408.1</v>
      </c>
      <c r="AG42" s="162">
        <f>AG26+AG41</f>
        <v>3653.62</v>
      </c>
      <c r="AH42" s="413">
        <v>0</v>
      </c>
      <c r="AI42" s="91">
        <f>AI26+AI41+AI36</f>
        <v>107000</v>
      </c>
      <c r="AJ42" s="161">
        <f>AJ26+AJ41</f>
        <v>1900.96</v>
      </c>
      <c r="AK42" s="149">
        <v>0</v>
      </c>
      <c r="AL42" s="91">
        <f>AL26+AL41+AL36</f>
        <v>457607.15</v>
      </c>
      <c r="AM42" s="161">
        <f>SUM(AM37:AM41)</f>
        <v>371.21999999999997</v>
      </c>
      <c r="AN42" s="174"/>
      <c r="AO42" s="91">
        <f>AO26+AO41+AO36</f>
        <v>15963.19</v>
      </c>
      <c r="AP42" s="37">
        <f>AP26+AP41</f>
        <v>0</v>
      </c>
      <c r="AQ42" s="509">
        <v>0</v>
      </c>
      <c r="AR42" s="46"/>
      <c r="AS42" s="541"/>
      <c r="AT42" s="537"/>
      <c r="AU42" s="232"/>
      <c r="AV42" s="232"/>
      <c r="AW42" s="232"/>
      <c r="AX42" s="10"/>
      <c r="AY42" s="10"/>
    </row>
    <row r="43" spans="1:51" s="153" customFormat="1" ht="15" customHeight="1" x14ac:dyDescent="0.2">
      <c r="A43" s="457" t="s">
        <v>94</v>
      </c>
      <c r="B43" s="480" t="s">
        <v>82</v>
      </c>
      <c r="C43" s="480" t="s">
        <v>42</v>
      </c>
      <c r="D43" s="175" t="s">
        <v>43</v>
      </c>
      <c r="E43" s="131">
        <v>0</v>
      </c>
      <c r="F43" s="131">
        <f t="shared" si="0"/>
        <v>0</v>
      </c>
      <c r="G43" s="307">
        <v>0</v>
      </c>
      <c r="H43" s="281">
        <v>0</v>
      </c>
      <c r="I43" s="93">
        <v>0</v>
      </c>
      <c r="J43" s="282">
        <v>0</v>
      </c>
      <c r="K43" s="193">
        <v>0</v>
      </c>
      <c r="L43" s="118">
        <v>0</v>
      </c>
      <c r="M43" s="119">
        <v>0</v>
      </c>
      <c r="N43" s="191">
        <v>0</v>
      </c>
      <c r="O43" s="191">
        <v>0</v>
      </c>
      <c r="P43" s="304">
        <v>0</v>
      </c>
      <c r="Q43" s="93">
        <v>0</v>
      </c>
      <c r="R43" s="93">
        <v>0</v>
      </c>
      <c r="S43" s="97">
        <v>0</v>
      </c>
      <c r="T43" s="93">
        <v>0</v>
      </c>
      <c r="U43" s="93">
        <v>0</v>
      </c>
      <c r="V43" s="92">
        <v>0</v>
      </c>
      <c r="W43" s="93">
        <v>0</v>
      </c>
      <c r="X43" s="144">
        <v>0</v>
      </c>
      <c r="Y43" s="365">
        <v>0</v>
      </c>
      <c r="Z43" s="93">
        <v>0</v>
      </c>
      <c r="AA43" s="93">
        <v>0</v>
      </c>
      <c r="AB43" s="145">
        <v>0</v>
      </c>
      <c r="AC43" s="144">
        <v>0</v>
      </c>
      <c r="AD43" s="144">
        <v>0</v>
      </c>
      <c r="AE43" s="395">
        <v>0</v>
      </c>
      <c r="AF43" s="147">
        <v>0</v>
      </c>
      <c r="AG43" s="148">
        <v>0</v>
      </c>
      <c r="AH43" s="421">
        <v>0</v>
      </c>
      <c r="AI43" s="147">
        <v>0</v>
      </c>
      <c r="AJ43" s="148">
        <v>0</v>
      </c>
      <c r="AK43" s="149">
        <v>0</v>
      </c>
      <c r="AL43" s="147">
        <v>0</v>
      </c>
      <c r="AM43" s="147">
        <v>0</v>
      </c>
      <c r="AN43" s="149">
        <v>0</v>
      </c>
      <c r="AO43" s="147">
        <v>0</v>
      </c>
      <c r="AP43" s="147">
        <v>0</v>
      </c>
      <c r="AQ43" s="150">
        <v>0</v>
      </c>
      <c r="AR43" s="151"/>
      <c r="AS43" s="206"/>
      <c r="AT43" s="532"/>
      <c r="AU43" s="232"/>
      <c r="AV43" s="232"/>
      <c r="AW43" s="232"/>
      <c r="AX43" s="140"/>
      <c r="AY43" s="140"/>
    </row>
    <row r="44" spans="1:51" s="153" customFormat="1" ht="15" customHeight="1" x14ac:dyDescent="0.2">
      <c r="A44" s="452"/>
      <c r="B44" s="455"/>
      <c r="C44" s="455"/>
      <c r="D44" s="176" t="s">
        <v>44</v>
      </c>
      <c r="E44" s="131">
        <v>147.87</v>
      </c>
      <c r="F44" s="131">
        <f t="shared" si="0"/>
        <v>147.87</v>
      </c>
      <c r="G44" s="308">
        <f>F44/E44</f>
        <v>1</v>
      </c>
      <c r="H44" s="277">
        <v>0</v>
      </c>
      <c r="I44" s="94">
        <v>0</v>
      </c>
      <c r="J44" s="278">
        <v>0</v>
      </c>
      <c r="K44" s="154">
        <v>0</v>
      </c>
      <c r="L44" s="94">
        <v>0</v>
      </c>
      <c r="M44" s="92">
        <v>0</v>
      </c>
      <c r="N44" s="113">
        <v>0</v>
      </c>
      <c r="O44" s="113">
        <v>0</v>
      </c>
      <c r="P44" s="302">
        <v>0</v>
      </c>
      <c r="Q44" s="94">
        <v>0</v>
      </c>
      <c r="R44" s="94">
        <v>0</v>
      </c>
      <c r="S44" s="92">
        <v>0</v>
      </c>
      <c r="T44" s="94">
        <v>0</v>
      </c>
      <c r="U44" s="94">
        <v>0</v>
      </c>
      <c r="V44" s="92">
        <v>0</v>
      </c>
      <c r="W44" s="113">
        <v>0</v>
      </c>
      <c r="X44" s="113">
        <v>0</v>
      </c>
      <c r="Y44" s="354">
        <v>0</v>
      </c>
      <c r="Z44" s="94">
        <v>0</v>
      </c>
      <c r="AA44" s="94">
        <v>0</v>
      </c>
      <c r="AB44" s="383">
        <v>0</v>
      </c>
      <c r="AC44" s="423">
        <v>147.87</v>
      </c>
      <c r="AD44" s="113">
        <v>147.87</v>
      </c>
      <c r="AE44" s="395">
        <f>AD44/AC44</f>
        <v>1</v>
      </c>
      <c r="AF44" s="155">
        <v>0</v>
      </c>
      <c r="AG44" s="156">
        <v>0</v>
      </c>
      <c r="AH44" s="422">
        <v>0</v>
      </c>
      <c r="AI44" s="155">
        <v>0</v>
      </c>
      <c r="AJ44" s="156">
        <v>0</v>
      </c>
      <c r="AK44" s="149">
        <v>0</v>
      </c>
      <c r="AL44" s="155">
        <v>0</v>
      </c>
      <c r="AM44" s="155">
        <v>0</v>
      </c>
      <c r="AN44" s="149">
        <v>0</v>
      </c>
      <c r="AO44" s="155">
        <v>0</v>
      </c>
      <c r="AP44" s="155">
        <v>0</v>
      </c>
      <c r="AQ44" s="157">
        <v>0</v>
      </c>
      <c r="AR44" s="158"/>
      <c r="AS44" s="206"/>
      <c r="AT44" s="532"/>
      <c r="AU44" s="232"/>
      <c r="AV44" s="542"/>
      <c r="AW44" s="543"/>
      <c r="AX44" s="543"/>
      <c r="AY44" s="140"/>
    </row>
    <row r="45" spans="1:51" s="153" customFormat="1" ht="15" customHeight="1" x14ac:dyDescent="0.2">
      <c r="A45" s="452"/>
      <c r="B45" s="455"/>
      <c r="C45" s="455"/>
      <c r="D45" s="176" t="s">
        <v>45</v>
      </c>
      <c r="E45" s="131">
        <v>11.13</v>
      </c>
      <c r="F45" s="131">
        <f t="shared" si="0"/>
        <v>11.13</v>
      </c>
      <c r="G45" s="308">
        <f>F45/E45</f>
        <v>1</v>
      </c>
      <c r="H45" s="277">
        <v>0</v>
      </c>
      <c r="I45" s="94">
        <v>0</v>
      </c>
      <c r="J45" s="278">
        <v>0</v>
      </c>
      <c r="K45" s="154">
        <v>0</v>
      </c>
      <c r="L45" s="94">
        <v>0</v>
      </c>
      <c r="M45" s="92">
        <v>0</v>
      </c>
      <c r="N45" s="113">
        <v>0</v>
      </c>
      <c r="O45" s="113">
        <v>0</v>
      </c>
      <c r="P45" s="302">
        <v>0</v>
      </c>
      <c r="Q45" s="94">
        <v>0</v>
      </c>
      <c r="R45" s="94">
        <v>0</v>
      </c>
      <c r="S45" s="92">
        <v>0</v>
      </c>
      <c r="T45" s="94">
        <v>0</v>
      </c>
      <c r="U45" s="94">
        <v>0</v>
      </c>
      <c r="V45" s="92">
        <v>0</v>
      </c>
      <c r="W45" s="113">
        <v>0</v>
      </c>
      <c r="X45" s="113">
        <v>0</v>
      </c>
      <c r="Y45" s="354">
        <v>0</v>
      </c>
      <c r="Z45" s="94">
        <v>0</v>
      </c>
      <c r="AA45" s="94">
        <v>0</v>
      </c>
      <c r="AB45" s="383">
        <v>0</v>
      </c>
      <c r="AC45" s="423">
        <v>11.13</v>
      </c>
      <c r="AD45" s="113">
        <v>11.13</v>
      </c>
      <c r="AE45" s="395">
        <f>AD45/AC45</f>
        <v>1</v>
      </c>
      <c r="AF45" s="155">
        <v>0</v>
      </c>
      <c r="AG45" s="156">
        <v>0</v>
      </c>
      <c r="AH45" s="422">
        <v>0</v>
      </c>
      <c r="AI45" s="155">
        <v>0</v>
      </c>
      <c r="AJ45" s="156">
        <v>0</v>
      </c>
      <c r="AK45" s="149">
        <v>0</v>
      </c>
      <c r="AL45" s="155">
        <v>0</v>
      </c>
      <c r="AM45" s="155">
        <v>0</v>
      </c>
      <c r="AN45" s="149">
        <v>0</v>
      </c>
      <c r="AO45" s="155">
        <v>0</v>
      </c>
      <c r="AP45" s="155">
        <v>0</v>
      </c>
      <c r="AQ45" s="157">
        <v>0</v>
      </c>
      <c r="AR45" s="158"/>
      <c r="AS45" s="206"/>
      <c r="AT45" s="532"/>
      <c r="AU45" s="232"/>
      <c r="AV45" s="542"/>
      <c r="AW45" s="543"/>
      <c r="AX45" s="543"/>
      <c r="AY45" s="140"/>
    </row>
    <row r="46" spans="1:51" s="153" customFormat="1" ht="15" customHeight="1" x14ac:dyDescent="0.2">
      <c r="A46" s="452"/>
      <c r="B46" s="455"/>
      <c r="C46" s="455"/>
      <c r="D46" s="176" t="s">
        <v>46</v>
      </c>
      <c r="E46" s="131">
        <f t="shared" ref="E46" si="17">H46+K46+N46+Q46+T46+W46+Z46+AC46+AF46+AI46+AL46+AO46</f>
        <v>0</v>
      </c>
      <c r="F46" s="131">
        <f t="shared" si="0"/>
        <v>0</v>
      </c>
      <c r="G46" s="309">
        <v>0</v>
      </c>
      <c r="H46" s="277">
        <v>0</v>
      </c>
      <c r="I46" s="94">
        <v>0</v>
      </c>
      <c r="J46" s="278">
        <v>0</v>
      </c>
      <c r="K46" s="154">
        <v>0</v>
      </c>
      <c r="L46" s="94">
        <v>0</v>
      </c>
      <c r="M46" s="92">
        <v>0</v>
      </c>
      <c r="N46" s="113">
        <v>0</v>
      </c>
      <c r="O46" s="113">
        <v>0</v>
      </c>
      <c r="P46" s="302">
        <v>0</v>
      </c>
      <c r="Q46" s="94">
        <v>0</v>
      </c>
      <c r="R46" s="94">
        <v>0</v>
      </c>
      <c r="S46" s="92">
        <v>0</v>
      </c>
      <c r="T46" s="94">
        <v>0</v>
      </c>
      <c r="U46" s="94">
        <v>0</v>
      </c>
      <c r="V46" s="92">
        <v>0</v>
      </c>
      <c r="W46" s="94">
        <v>0</v>
      </c>
      <c r="X46" s="113">
        <v>0</v>
      </c>
      <c r="Y46" s="362">
        <v>0</v>
      </c>
      <c r="Z46" s="94">
        <v>0</v>
      </c>
      <c r="AA46" s="94">
        <v>0</v>
      </c>
      <c r="AB46" s="159">
        <v>0</v>
      </c>
      <c r="AC46" s="113">
        <v>0</v>
      </c>
      <c r="AD46" s="113">
        <v>0</v>
      </c>
      <c r="AE46" s="395">
        <v>0</v>
      </c>
      <c r="AF46" s="155">
        <v>0</v>
      </c>
      <c r="AG46" s="156">
        <v>0</v>
      </c>
      <c r="AH46" s="422">
        <v>0</v>
      </c>
      <c r="AI46" s="155">
        <v>0</v>
      </c>
      <c r="AJ46" s="156">
        <v>0</v>
      </c>
      <c r="AK46" s="149">
        <v>0</v>
      </c>
      <c r="AL46" s="155">
        <v>0</v>
      </c>
      <c r="AM46" s="155">
        <v>0</v>
      </c>
      <c r="AN46" s="149">
        <v>0</v>
      </c>
      <c r="AO46" s="155">
        <v>0</v>
      </c>
      <c r="AP46" s="155">
        <v>0</v>
      </c>
      <c r="AQ46" s="157">
        <v>0</v>
      </c>
      <c r="AR46" s="158"/>
      <c r="AS46" s="206"/>
      <c r="AT46" s="532"/>
      <c r="AU46" s="232"/>
      <c r="AV46" s="232"/>
      <c r="AW46" s="232"/>
      <c r="AX46" s="140"/>
      <c r="AY46" s="140"/>
    </row>
    <row r="47" spans="1:51" s="153" customFormat="1" ht="25.5" customHeight="1" thickBot="1" x14ac:dyDescent="0.25">
      <c r="A47" s="453"/>
      <c r="B47" s="456"/>
      <c r="C47" s="456"/>
      <c r="D47" s="177" t="s">
        <v>56</v>
      </c>
      <c r="E47" s="91">
        <f>SUM(E43:E46)</f>
        <v>159</v>
      </c>
      <c r="F47" s="91">
        <f>SUM(I47+L47+O47+R47+U47+X47+AA47+AD47+AG47+AJ47+AM47+AP47)</f>
        <v>159</v>
      </c>
      <c r="G47" s="310">
        <f>F47/E47</f>
        <v>1</v>
      </c>
      <c r="H47" s="279">
        <f>SUM(H43:H46)</f>
        <v>0</v>
      </c>
      <c r="I47" s="99">
        <f>SUM(I43:I46)</f>
        <v>0</v>
      </c>
      <c r="J47" s="280">
        <v>0</v>
      </c>
      <c r="K47" s="108">
        <f>SUM(K43:K46)</f>
        <v>0</v>
      </c>
      <c r="L47" s="108">
        <f>SUM(L43:L46)</f>
        <v>0</v>
      </c>
      <c r="M47" s="160">
        <v>0</v>
      </c>
      <c r="N47" s="161">
        <f>SUM(N43:N46)</f>
        <v>0</v>
      </c>
      <c r="O47" s="161">
        <f>SUM(O43:O46)</f>
        <v>0</v>
      </c>
      <c r="P47" s="305">
        <v>0</v>
      </c>
      <c r="Q47" s="161">
        <f>SUM(Q43:Q46)</f>
        <v>0</v>
      </c>
      <c r="R47" s="161">
        <v>0</v>
      </c>
      <c r="S47" s="100">
        <v>0</v>
      </c>
      <c r="T47" s="161">
        <f>SUM(T43:T46)</f>
        <v>0</v>
      </c>
      <c r="U47" s="161">
        <f>SUM(U43:U46)</f>
        <v>0</v>
      </c>
      <c r="V47" s="160">
        <v>0</v>
      </c>
      <c r="W47" s="122">
        <f>SUM(W43:W46)</f>
        <v>0</v>
      </c>
      <c r="X47" s="122">
        <v>0</v>
      </c>
      <c r="Y47" s="364">
        <v>0</v>
      </c>
      <c r="Z47" s="161">
        <f>SUM(Z43:Z46)</f>
        <v>0</v>
      </c>
      <c r="AA47" s="122">
        <v>0</v>
      </c>
      <c r="AB47" s="386">
        <v>0</v>
      </c>
      <c r="AC47" s="122">
        <f>SUM(AC43:AC46)</f>
        <v>159</v>
      </c>
      <c r="AD47" s="161">
        <f>SUM(AD43:AD46)</f>
        <v>159</v>
      </c>
      <c r="AE47" s="397">
        <f>AD47/AC47</f>
        <v>1</v>
      </c>
      <c r="AF47" s="162">
        <f>SUM(AF43:AF46)</f>
        <v>0</v>
      </c>
      <c r="AG47" s="162">
        <v>0</v>
      </c>
      <c r="AH47" s="414">
        <v>0</v>
      </c>
      <c r="AI47" s="162">
        <f>SUM(AI43:AI46)</f>
        <v>0</v>
      </c>
      <c r="AJ47" s="162">
        <v>0</v>
      </c>
      <c r="AK47" s="149">
        <v>0</v>
      </c>
      <c r="AL47" s="162">
        <f>SUM(AL43:AL46)</f>
        <v>0</v>
      </c>
      <c r="AM47" s="162">
        <v>0</v>
      </c>
      <c r="AN47" s="149">
        <v>0</v>
      </c>
      <c r="AO47" s="163">
        <f>SUM(AO43:AO46)</f>
        <v>0</v>
      </c>
      <c r="AP47" s="163">
        <v>0</v>
      </c>
      <c r="AQ47" s="163">
        <v>0</v>
      </c>
      <c r="AR47" s="164"/>
      <c r="AS47" s="533"/>
      <c r="AT47" s="534"/>
      <c r="AU47" s="232"/>
      <c r="AV47" s="232"/>
      <c r="AW47" s="232"/>
      <c r="AX47" s="140"/>
      <c r="AY47" s="140"/>
    </row>
    <row r="48" spans="1:51" s="187" customFormat="1" ht="15" customHeight="1" thickBot="1" x14ac:dyDescent="0.25">
      <c r="A48" s="178"/>
      <c r="B48" s="179" t="s">
        <v>57</v>
      </c>
      <c r="C48" s="175"/>
      <c r="D48" s="175" t="s">
        <v>43</v>
      </c>
      <c r="E48" s="131">
        <f>SUM(E12,E17,E22,E32,E37,E43)</f>
        <v>14310.12</v>
      </c>
      <c r="F48" s="131">
        <f>SUM(F43+F37+F32+F27+F22+F17+F12)</f>
        <v>134.51</v>
      </c>
      <c r="G48" s="311">
        <f>F48/E48</f>
        <v>9.3996416522013782E-3</v>
      </c>
      <c r="H48" s="286">
        <f>H12+H17+H22+H37+H43</f>
        <v>0</v>
      </c>
      <c r="I48" s="205">
        <f>SUM(I12,I17,I22,I32,I37,I43)</f>
        <v>0</v>
      </c>
      <c r="J48" s="287">
        <v>0</v>
      </c>
      <c r="K48" s="180">
        <f>SUM(,K43,K37,K22,K17,K12)</f>
        <v>0</v>
      </c>
      <c r="L48" s="101">
        <v>0</v>
      </c>
      <c r="M48" s="181">
        <v>0</v>
      </c>
      <c r="N48" s="101">
        <f>SUM(,N43,N37,N22,N17,N12)</f>
        <v>0</v>
      </c>
      <c r="O48" s="101">
        <f>SUM(O12,O17,O22,O32,O37,O43)</f>
        <v>0</v>
      </c>
      <c r="P48" s="302">
        <v>0</v>
      </c>
      <c r="Q48" s="101">
        <f>SUM(,Q43,Q37,Q22,Q17,Q12)</f>
        <v>0</v>
      </c>
      <c r="R48" s="101">
        <v>0</v>
      </c>
      <c r="S48" s="182">
        <v>0</v>
      </c>
      <c r="T48" s="101">
        <f>T12+T17+T22+T37+T43</f>
        <v>0</v>
      </c>
      <c r="U48" s="101">
        <v>0</v>
      </c>
      <c r="V48" s="182">
        <v>0</v>
      </c>
      <c r="W48" s="101">
        <f>SUM(W43+W37+W32+W27+W22+W17+W12)</f>
        <v>0</v>
      </c>
      <c r="X48" s="101">
        <f>SUM(X43+X37+X32+X27+X22+X17+X12)</f>
        <v>0</v>
      </c>
      <c r="Y48" s="366">
        <v>0</v>
      </c>
      <c r="Z48" s="101">
        <f>Z12+Z16+Z17+Z22+Z37+Z43</f>
        <v>0</v>
      </c>
      <c r="AA48" s="101">
        <f>AA43+AA37+AA32+AA27+AA22+AA17+AA12</f>
        <v>0</v>
      </c>
      <c r="AB48" s="391">
        <v>0</v>
      </c>
      <c r="AC48" s="405">
        <f>AC43+AC37+AC32+AC27+AC22+AC17+AC12</f>
        <v>0</v>
      </c>
      <c r="AD48" s="184">
        <f>AD12+AD17+AD22+AD37+AD43</f>
        <v>0</v>
      </c>
      <c r="AE48" s="169">
        <v>0</v>
      </c>
      <c r="AF48" s="183">
        <f>AF12+AF17+AF22+AF37+AF43</f>
        <v>0</v>
      </c>
      <c r="AG48" s="184">
        <f>AG43+AG37+AG32+AG27+AG22+AG17+AG12</f>
        <v>0</v>
      </c>
      <c r="AH48" s="408">
        <v>0</v>
      </c>
      <c r="AI48" s="183">
        <f>AI12+AI17+AI22+AI37+AI43</f>
        <v>77.12</v>
      </c>
      <c r="AJ48" s="184">
        <f>AJ12+AJ17+AJ22+AJ37+AJ43</f>
        <v>134.51</v>
      </c>
      <c r="AK48" s="149">
        <v>0</v>
      </c>
      <c r="AL48" s="183">
        <f>AL12+AL17+AL22+AL37+AL43</f>
        <v>57.4</v>
      </c>
      <c r="AM48" s="183">
        <f>AM12+AM17+AM22+AM37+AM43</f>
        <v>0</v>
      </c>
      <c r="AN48" s="185">
        <v>0</v>
      </c>
      <c r="AO48" s="183">
        <f>AO12+AO17+AO22+AO37+AO43</f>
        <v>14175.6</v>
      </c>
      <c r="AP48" s="186">
        <f>AP17</f>
        <v>0</v>
      </c>
      <c r="AQ48" s="150">
        <v>0</v>
      </c>
      <c r="AR48" s="151">
        <v>0</v>
      </c>
      <c r="AS48" s="537"/>
      <c r="AT48" s="544"/>
      <c r="AU48" s="545"/>
      <c r="AV48" s="545"/>
      <c r="AW48" s="232"/>
      <c r="AX48" s="233"/>
      <c r="AY48" s="233"/>
    </row>
    <row r="49" spans="1:51" s="187" customFormat="1" ht="15" customHeight="1" thickBot="1" x14ac:dyDescent="0.25">
      <c r="A49" s="188"/>
      <c r="B49" s="176"/>
      <c r="C49" s="176"/>
      <c r="D49" s="176" t="s">
        <v>44</v>
      </c>
      <c r="E49" s="138">
        <f>E13+E18+E23+E38+E44+E33</f>
        <v>784374.07000000007</v>
      </c>
      <c r="F49" s="131">
        <f>SUM(F44+F38+F33+F28+F23+F18+F13)</f>
        <v>607485.4</v>
      </c>
      <c r="G49" s="311">
        <f>F49/E49</f>
        <v>0.77448429675907049</v>
      </c>
      <c r="H49" s="288">
        <f>SUM(,H44,H38,H23,H18,H13)</f>
        <v>0</v>
      </c>
      <c r="I49" s="289">
        <f t="shared" ref="I49" si="18">SUM(I13,I18,I23,I33,I38,I44)</f>
        <v>8505.91</v>
      </c>
      <c r="J49" s="290">
        <v>0</v>
      </c>
      <c r="K49" s="189">
        <f>SUM(,K44,K38,K23,K18,K13)</f>
        <v>0</v>
      </c>
      <c r="L49" s="102">
        <v>0</v>
      </c>
      <c r="M49" s="181">
        <v>0</v>
      </c>
      <c r="N49" s="102">
        <f>SUM(,N44,N38,N23,N18,N13,N33)</f>
        <v>28049.39</v>
      </c>
      <c r="O49" s="102">
        <f>SUM(O13,O18,O23,O33,O38,O44)</f>
        <v>18862.669999999998</v>
      </c>
      <c r="P49" s="311">
        <f>O49/N49</f>
        <v>0.67248057800900474</v>
      </c>
      <c r="Q49" s="102">
        <f>SUM(,Q44,Q38,Q23,Q18,Q13,Q33)</f>
        <v>126136.17</v>
      </c>
      <c r="R49" s="102">
        <f>SUM(,R44,R38,R23,R18,R13,R33)</f>
        <v>2540.8000000000002</v>
      </c>
      <c r="S49" s="190">
        <v>0</v>
      </c>
      <c r="T49" s="102">
        <f>SUM(,T44,T38,T23,T18,T13)</f>
        <v>30841.93</v>
      </c>
      <c r="U49" s="102">
        <f>SUM(V56,U44,U38,U23,U18,U13,U33)</f>
        <v>138971.34</v>
      </c>
      <c r="V49" s="102">
        <f t="shared" ref="V49:Y49" si="19">SUM(W56,V44,V38,V23,V18,V13,V33)</f>
        <v>0</v>
      </c>
      <c r="W49" s="102">
        <f t="shared" ref="W49:W50" si="20">SUM(W44+W38+W33+W28+W23+W18+W13)</f>
        <v>9785.51</v>
      </c>
      <c r="X49" s="102">
        <f t="shared" ref="X49:X50" si="21">SUM(X44+X38+X33+X28+X23+X18+X13)</f>
        <v>177420.89</v>
      </c>
      <c r="Y49" s="367">
        <f t="shared" si="19"/>
        <v>39.426864444444448</v>
      </c>
      <c r="Z49" s="102">
        <f>Z38+Z44</f>
        <v>5141.93</v>
      </c>
      <c r="AA49" s="102">
        <f>AA44+AA38+AA33+AA28+AA23+AA18+AA13</f>
        <v>247936.14</v>
      </c>
      <c r="AB49" s="390">
        <f>AA49/Z49</f>
        <v>48.218497723617396</v>
      </c>
      <c r="AC49" s="138">
        <f t="shared" ref="AC49:AC50" si="22">AC44+AC38+AC33+AC28+AC23+AC18+AC13</f>
        <v>6647.87</v>
      </c>
      <c r="AD49" s="102">
        <f>AD1+AD333+AD38+AD44+AD18+AD33</f>
        <v>5785.85</v>
      </c>
      <c r="AE49" s="169">
        <f>AD49/AC49</f>
        <v>0.87033139938055359</v>
      </c>
      <c r="AF49" s="138">
        <f>AF13+AF18+AF23+AF38+AF44</f>
        <v>2239.54</v>
      </c>
      <c r="AG49" s="102">
        <f t="shared" ref="AG49:AG50" si="23">AG44+AG38+AG33+AG28+AG23+AG18+AG13</f>
        <v>1941.84</v>
      </c>
      <c r="AH49" s="411">
        <f>AG49/AF49</f>
        <v>0.86707091634889311</v>
      </c>
      <c r="AI49" s="138">
        <f>AI13+AI18+AI23+AI38+AI44+AI33</f>
        <v>101905.49</v>
      </c>
      <c r="AJ49" s="102">
        <f>AJ13+AJ18+AJ23+AJ38+AJ44</f>
        <v>5063.82</v>
      </c>
      <c r="AK49" s="149">
        <v>0</v>
      </c>
      <c r="AL49" s="138">
        <f>AL13+AL18+AL23+AL38+AL44+AL33</f>
        <v>426998.51</v>
      </c>
      <c r="AM49" s="138">
        <f>AM13+AM18+AM23+AM38+AM44+AM33</f>
        <v>456.14</v>
      </c>
      <c r="AN49" s="185">
        <v>0</v>
      </c>
      <c r="AO49" s="183">
        <f>AO1+AO333+AO18+AO23+AO38+AO44+AO33</f>
        <v>46627.73</v>
      </c>
      <c r="AP49" s="155">
        <f>AP18+AP23+AP38+AP44</f>
        <v>0</v>
      </c>
      <c r="AQ49" s="150">
        <v>0</v>
      </c>
      <c r="AR49" s="158"/>
      <c r="AS49" s="537"/>
      <c r="AT49" s="544"/>
      <c r="AU49" s="545"/>
      <c r="AV49" s="545"/>
      <c r="AW49" s="232"/>
      <c r="AX49" s="233"/>
      <c r="AY49" s="233"/>
    </row>
    <row r="50" spans="1:51" s="32" customFormat="1" ht="15" customHeight="1" thickBot="1" x14ac:dyDescent="0.25">
      <c r="A50" s="81"/>
      <c r="B50" s="79"/>
      <c r="C50" s="79"/>
      <c r="D50" s="79" t="s">
        <v>45</v>
      </c>
      <c r="E50" s="11">
        <f>E14+E1+E299+E24+E39+E45+E34+E29</f>
        <v>57054.539999999994</v>
      </c>
      <c r="F50" s="131">
        <f>SUM(F45+F39+F34+F29+F24+F19+F14)</f>
        <v>45829</v>
      </c>
      <c r="G50" s="311">
        <f>F50/E50</f>
        <v>0.80324896143234181</v>
      </c>
      <c r="H50" s="291">
        <f>SUM(,H45,H39,H24,H19,H14)</f>
        <v>0</v>
      </c>
      <c r="I50" s="289">
        <f>SUM(I14,I19,I24,I34,I39,I45)</f>
        <v>31</v>
      </c>
      <c r="J50" s="292">
        <v>0</v>
      </c>
      <c r="K50" s="104">
        <f>SUM(L53,K45,K39,K24,K19,K14)</f>
        <v>0</v>
      </c>
      <c r="L50" s="76">
        <v>0</v>
      </c>
      <c r="M50" s="75">
        <v>0</v>
      </c>
      <c r="N50" s="76">
        <f>SUM(,N45,N39,N24,N19,N14,N34)</f>
        <v>2145</v>
      </c>
      <c r="O50" s="102">
        <f>SUM(O14,O19,O24,O34,O39,O45)</f>
        <v>93.7</v>
      </c>
      <c r="P50" s="311">
        <f>O50/N50</f>
        <v>4.3682983682983685E-2</v>
      </c>
      <c r="Q50" s="76">
        <f>SUM(,Q45,Q39,Q24,Q19,Q14,Q34)</f>
        <v>10594.12</v>
      </c>
      <c r="R50" s="76">
        <f>R14+R19+R24+R39+R45+R34</f>
        <v>8321.48</v>
      </c>
      <c r="S50" s="77">
        <v>0</v>
      </c>
      <c r="T50" s="76">
        <f>SUM(,T45,T39,T24,T19,T14,)</f>
        <v>2187.0299999999997</v>
      </c>
      <c r="U50" s="103">
        <f>SUM(,U45,U39,U24,U19,U14,U34)</f>
        <v>2427.9299999999998</v>
      </c>
      <c r="V50" s="103">
        <f t="shared" ref="V50:Y50" si="24">SUM(,V45,V39,V24,V19,V14,V34)</f>
        <v>0</v>
      </c>
      <c r="W50" s="102">
        <f t="shared" si="20"/>
        <v>840.97</v>
      </c>
      <c r="X50" s="102">
        <f t="shared" si="21"/>
        <v>13782.23</v>
      </c>
      <c r="Y50" s="368">
        <f t="shared" si="24"/>
        <v>42.08336507936508</v>
      </c>
      <c r="Z50" s="76">
        <f>Z14+Z19+Z24+Z39+Z45</f>
        <v>387.03</v>
      </c>
      <c r="AA50" s="102">
        <f>AA45+AA39+AA34+AA29+AA24+AA19+AA14</f>
        <v>19041.939999999999</v>
      </c>
      <c r="AB50" s="390">
        <f t="shared" ref="AB50:AB51" si="25">AA50/Z50</f>
        <v>49.200165361858254</v>
      </c>
      <c r="AC50" s="138">
        <f t="shared" si="22"/>
        <v>466.13</v>
      </c>
      <c r="AD50" s="105">
        <f>AD14+AD19+AD39+AD45+AD34</f>
        <v>37.660000000000004</v>
      </c>
      <c r="AE50" s="169">
        <f>AD50/AC50</f>
        <v>8.0792911848625928E-2</v>
      </c>
      <c r="AF50" s="30">
        <f>AF14+AF19+AF24+AF39+AF45</f>
        <v>168.56</v>
      </c>
      <c r="AG50" s="409">
        <f t="shared" si="23"/>
        <v>1711.78</v>
      </c>
      <c r="AH50" s="410">
        <f t="shared" ref="AH50:AH51" si="26">AG50/AF50</f>
        <v>10.15531561461794</v>
      </c>
      <c r="AI50" s="30">
        <f>AI14+AI19+AI24+AI39+AI45+AI34</f>
        <v>7000</v>
      </c>
      <c r="AJ50" s="105">
        <f>AJ14+AJ19+AJ24+AJ39+AJ45</f>
        <v>340.94</v>
      </c>
      <c r="AK50" s="65">
        <v>0</v>
      </c>
      <c r="AL50" s="30">
        <f>AL14+AL19+AL24+AL39+AL45+AL34</f>
        <v>32207.039999999997</v>
      </c>
      <c r="AM50" s="30">
        <f>AM14+AM19+AM24+AM39+AM45+AM34</f>
        <v>40.340000000000003</v>
      </c>
      <c r="AN50" s="109">
        <v>0</v>
      </c>
      <c r="AO50" s="183">
        <f>AO14+AO19+AO24+AO39+AO45+AO34</f>
        <v>1058.6600000000001</v>
      </c>
      <c r="AP50" s="31">
        <f>AP19+AP24+AP39+AP45</f>
        <v>0</v>
      </c>
      <c r="AQ50" s="56">
        <v>0</v>
      </c>
      <c r="AR50" s="35"/>
      <c r="AS50" s="537"/>
      <c r="AT50" s="546"/>
      <c r="AU50" s="545"/>
      <c r="AV50" s="545"/>
      <c r="AW50" s="232"/>
      <c r="AX50" s="9"/>
      <c r="AY50" s="9"/>
    </row>
    <row r="51" spans="1:51" s="41" customFormat="1" ht="15" customHeight="1" thickBot="1" x14ac:dyDescent="0.25">
      <c r="A51" s="72"/>
      <c r="B51" s="46"/>
      <c r="C51" s="46"/>
      <c r="D51" s="84" t="s">
        <v>58</v>
      </c>
      <c r="E51" s="36">
        <f>SUM(E48:E50)</f>
        <v>855738.7300000001</v>
      </c>
      <c r="F51" s="91">
        <f>F48+F49+F50</f>
        <v>653448.91</v>
      </c>
      <c r="G51" s="313">
        <f>F51/E51</f>
        <v>0.76360796478149351</v>
      </c>
      <c r="H51" s="285">
        <f>H48+H49+H50</f>
        <v>0</v>
      </c>
      <c r="I51" s="61">
        <f>SUM(I48:I50)</f>
        <v>8536.91</v>
      </c>
      <c r="J51" s="293">
        <v>0</v>
      </c>
      <c r="K51" s="67">
        <f>K48+K49+K50</f>
        <v>0</v>
      </c>
      <c r="L51" s="99">
        <f>L48+L49+L50</f>
        <v>0</v>
      </c>
      <c r="M51" s="68">
        <v>0</v>
      </c>
      <c r="N51" s="306">
        <f>N48+N49+N50</f>
        <v>30194.39</v>
      </c>
      <c r="O51" s="60">
        <f>SUM(O48:O50)</f>
        <v>18956.37</v>
      </c>
      <c r="P51" s="312">
        <f>O51/N51</f>
        <v>0.62781099402902329</v>
      </c>
      <c r="Q51" s="67">
        <f>Q48+Q49+Q50</f>
        <v>136730.29</v>
      </c>
      <c r="R51" s="67">
        <f>R48+R49+R50</f>
        <v>10862.279999999999</v>
      </c>
      <c r="S51" s="95">
        <v>0</v>
      </c>
      <c r="T51" s="67">
        <f>T48+T49+T50</f>
        <v>33028.959999999999</v>
      </c>
      <c r="U51" s="67">
        <f>U48+U49+U50</f>
        <v>141399.26999999999</v>
      </c>
      <c r="V51" s="67">
        <f t="shared" ref="V51:Y51" si="27">V48+V49+V50</f>
        <v>0</v>
      </c>
      <c r="W51" s="67">
        <f>W48+W49+W50</f>
        <v>10626.48</v>
      </c>
      <c r="X51" s="67">
        <f t="shared" si="27"/>
        <v>191203.12000000002</v>
      </c>
      <c r="Y51" s="369">
        <f t="shared" si="27"/>
        <v>81.510229523809528</v>
      </c>
      <c r="Z51" s="61">
        <f>Z48+Z49+Z50</f>
        <v>5528.96</v>
      </c>
      <c r="AA51" s="392">
        <f>AA47+AA42+AA21+AA16</f>
        <v>266978.08</v>
      </c>
      <c r="AB51" s="385">
        <f t="shared" si="25"/>
        <v>48.287214955434656</v>
      </c>
      <c r="AC51" s="67">
        <f>SUM(AC48:AC50)</f>
        <v>7114</v>
      </c>
      <c r="AD51" s="78">
        <f>AD48+AD49+AD50</f>
        <v>5823.51</v>
      </c>
      <c r="AE51" s="398">
        <f>AD51/AC51</f>
        <v>0.81859853809389937</v>
      </c>
      <c r="AF51" s="67">
        <f>AF48+AF49+AF50</f>
        <v>2408.1</v>
      </c>
      <c r="AG51" s="78">
        <f>SUM(AG48:AG50)</f>
        <v>3653.62</v>
      </c>
      <c r="AH51" s="412">
        <f t="shared" si="26"/>
        <v>1.5172210456376396</v>
      </c>
      <c r="AI51" s="67">
        <f>AI48+AI49+AI50</f>
        <v>108982.61</v>
      </c>
      <c r="AJ51" s="78">
        <f>SUM(AJ48:AJ50)</f>
        <v>5539.2699999999995</v>
      </c>
      <c r="AK51" s="65">
        <v>0</v>
      </c>
      <c r="AL51" s="67">
        <f>AL48+AL49+AL50</f>
        <v>459262.95</v>
      </c>
      <c r="AM51" s="78">
        <f>AM16+AM21+AM26+AM42+AM47</f>
        <v>496.5</v>
      </c>
      <c r="AN51" s="110">
        <v>0</v>
      </c>
      <c r="AO51" s="67">
        <f>AO48+AO49+AO50</f>
        <v>61861.990000000005</v>
      </c>
      <c r="AP51" s="73">
        <f>SUM(AP48:AP50)</f>
        <v>0</v>
      </c>
      <c r="AQ51" s="111">
        <v>0</v>
      </c>
      <c r="AR51" s="74"/>
      <c r="AS51" s="537"/>
      <c r="AT51" s="547"/>
      <c r="AU51" s="545"/>
      <c r="AV51" s="545"/>
      <c r="AW51" s="232"/>
      <c r="AX51" s="10"/>
      <c r="AY51" s="10"/>
    </row>
    <row r="52" spans="1:51" s="47" customFormat="1" ht="27.75" customHeight="1" x14ac:dyDescent="0.25">
      <c r="B52" s="48"/>
      <c r="C52" s="48"/>
      <c r="D52" s="48"/>
      <c r="E52" s="381"/>
      <c r="F52" s="48"/>
      <c r="G52" s="48"/>
      <c r="H52" s="49"/>
      <c r="I52" s="49"/>
      <c r="J52" s="49"/>
      <c r="K52" s="50">
        <f>K51-K41</f>
        <v>0</v>
      </c>
      <c r="L52" s="50"/>
      <c r="M52" s="50">
        <f t="shared" ref="M52:Z52" si="28">M51-M41</f>
        <v>0</v>
      </c>
      <c r="N52" s="50">
        <f t="shared" si="28"/>
        <v>30194.39</v>
      </c>
      <c r="O52" s="50">
        <f t="shared" si="28"/>
        <v>18956.37</v>
      </c>
      <c r="P52" s="50">
        <f t="shared" si="28"/>
        <v>0.62781099402902329</v>
      </c>
      <c r="Q52" s="50">
        <f t="shared" si="28"/>
        <v>136730.29</v>
      </c>
      <c r="R52" s="50">
        <f t="shared" si="28"/>
        <v>10862.279999999999</v>
      </c>
      <c r="S52" s="50">
        <f t="shared" si="28"/>
        <v>0</v>
      </c>
      <c r="T52" s="50">
        <f t="shared" si="28"/>
        <v>27500</v>
      </c>
      <c r="U52" s="50">
        <f t="shared" si="28"/>
        <v>141399.26999999999</v>
      </c>
      <c r="V52" s="50">
        <f t="shared" si="28"/>
        <v>0</v>
      </c>
      <c r="W52" s="50">
        <f t="shared" si="28"/>
        <v>10626.48</v>
      </c>
      <c r="X52" s="50">
        <f t="shared" si="28"/>
        <v>191203.12000000002</v>
      </c>
      <c r="Y52" s="51">
        <f t="shared" si="28"/>
        <v>81.510229523809528</v>
      </c>
      <c r="Z52" s="50">
        <f t="shared" si="28"/>
        <v>0</v>
      </c>
      <c r="AA52" s="50">
        <f>L51+O51+R51+U51+X51+AA51</f>
        <v>629399.12000000011</v>
      </c>
      <c r="AB52" s="50">
        <f>AB51-AB41</f>
        <v>46.262628053015398</v>
      </c>
      <c r="AC52" s="13">
        <f>AC51-AC41</f>
        <v>7114</v>
      </c>
      <c r="AD52" s="50">
        <f>R51+U51+X51+AA51+AD51+O51+L51</f>
        <v>635222.63</v>
      </c>
      <c r="AE52" s="50">
        <f>AE51-AE41</f>
        <v>0.81859853809389937</v>
      </c>
      <c r="AF52" s="50">
        <f>AF51-AF41</f>
        <v>0</v>
      </c>
      <c r="AG52" s="50">
        <f>AG51-AG41</f>
        <v>3653.62</v>
      </c>
      <c r="AH52" s="71">
        <f>AH51-AH41</f>
        <v>1.5172210456376396</v>
      </c>
      <c r="AI52" s="50">
        <f>AI51-AI41</f>
        <v>108982.61</v>
      </c>
      <c r="AJ52" s="50"/>
      <c r="AK52" s="50">
        <f t="shared" ref="AK52:AQ52" si="29">AK51-AK41</f>
        <v>0</v>
      </c>
      <c r="AL52" s="50">
        <f t="shared" si="29"/>
        <v>459262.95</v>
      </c>
      <c r="AM52" s="50">
        <f t="shared" si="29"/>
        <v>496.48</v>
      </c>
      <c r="AN52" s="50">
        <f t="shared" si="29"/>
        <v>0</v>
      </c>
      <c r="AO52" s="50" t="b">
        <f>AS50=AO51-AO41</f>
        <v>0</v>
      </c>
      <c r="AP52" s="50">
        <f t="shared" si="29"/>
        <v>0</v>
      </c>
      <c r="AQ52" s="50">
        <f t="shared" si="29"/>
        <v>0</v>
      </c>
      <c r="AR52" s="50"/>
      <c r="AS52" s="548"/>
      <c r="AT52" s="549"/>
      <c r="AU52" s="545"/>
      <c r="AV52" s="545"/>
      <c r="AW52" s="232"/>
      <c r="AX52" s="12"/>
      <c r="AY52" s="12"/>
    </row>
    <row r="53" spans="1:51" s="21" customFormat="1" ht="18" customHeight="1" x14ac:dyDescent="0.25">
      <c r="A53" s="107"/>
      <c r="B53" s="428" t="s">
        <v>97</v>
      </c>
      <c r="C53" s="428"/>
      <c r="D53" s="428"/>
      <c r="E53" s="428"/>
      <c r="F53" s="428"/>
      <c r="G53" s="428"/>
      <c r="H53" s="428"/>
      <c r="I53" s="428"/>
      <c r="J53" s="428"/>
      <c r="K53" s="428"/>
      <c r="L53" s="428"/>
      <c r="M53" s="428"/>
      <c r="N53" s="428"/>
      <c r="O53" s="428"/>
      <c r="P53" s="428"/>
      <c r="Q53" s="428"/>
      <c r="R53" s="428"/>
      <c r="S53" s="428"/>
      <c r="T53" s="428"/>
      <c r="U53" s="85"/>
      <c r="V53" s="85"/>
      <c r="W53" s="85"/>
      <c r="X53" s="85"/>
      <c r="Y53" s="85"/>
      <c r="Z53" s="85"/>
      <c r="AA53" s="85"/>
      <c r="AB53" s="85"/>
      <c r="AC53" s="1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52"/>
      <c r="AT53" s="25"/>
      <c r="AU53" s="299"/>
      <c r="AV53" s="299"/>
      <c r="AW53" s="299"/>
    </row>
    <row r="54" spans="1:51" s="1" customFormat="1" ht="3.75" customHeight="1" x14ac:dyDescent="0.25">
      <c r="D54" s="9" t="s">
        <v>88</v>
      </c>
      <c r="E54" s="9"/>
      <c r="H54" s="4"/>
      <c r="I54" s="4"/>
      <c r="J54" s="4"/>
      <c r="K54" s="4"/>
      <c r="L54" s="4"/>
      <c r="M54" s="87"/>
      <c r="N54" s="14"/>
      <c r="O54" s="87"/>
      <c r="P54" s="87"/>
      <c r="Q54" s="86"/>
      <c r="R54" s="426"/>
      <c r="S54" s="426"/>
      <c r="T54" s="14"/>
      <c r="U54" s="87"/>
      <c r="V54" s="87"/>
      <c r="W54" s="87"/>
      <c r="X54" s="87"/>
      <c r="Y54" s="87"/>
      <c r="Z54" s="87"/>
      <c r="AA54" s="87"/>
      <c r="AB54" s="87"/>
      <c r="AC54" s="14"/>
      <c r="AD54" s="87"/>
      <c r="AE54" s="87"/>
      <c r="AF54" s="87"/>
      <c r="AG54" s="87"/>
      <c r="AH54" s="424"/>
      <c r="AI54" s="424"/>
      <c r="AJ54" s="87"/>
      <c r="AK54" s="87"/>
      <c r="AL54" s="87"/>
      <c r="AM54" s="87"/>
      <c r="AN54" s="87"/>
      <c r="AO54" s="87"/>
      <c r="AP54" s="87"/>
      <c r="AQ54" s="87"/>
      <c r="AR54" s="87"/>
      <c r="AS54" s="53"/>
      <c r="AT54" s="20"/>
      <c r="AU54" s="298"/>
      <c r="AV54" s="298"/>
      <c r="AW54" s="298"/>
    </row>
    <row r="55" spans="1:51" s="1" customFormat="1" ht="15.75" hidden="1" customHeight="1" x14ac:dyDescent="0.25">
      <c r="H55" s="425"/>
      <c r="I55" s="425"/>
      <c r="J55" s="425"/>
      <c r="K55" s="3"/>
      <c r="L55" s="3"/>
      <c r="M55" s="87"/>
      <c r="N55" s="14"/>
      <c r="O55" s="87"/>
      <c r="P55" s="87"/>
      <c r="Q55" s="86"/>
      <c r="R55" s="426"/>
      <c r="S55" s="426"/>
      <c r="T55" s="14"/>
      <c r="U55" s="87"/>
      <c r="V55" s="87"/>
      <c r="W55" s="87"/>
      <c r="X55" s="87"/>
      <c r="Y55" s="87"/>
      <c r="Z55" s="87"/>
      <c r="AA55" s="87"/>
      <c r="AB55" s="87"/>
      <c r="AC55" s="14"/>
      <c r="AD55" s="87"/>
      <c r="AE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>
        <f>AS37+AS38+AS39+AS40</f>
        <v>0</v>
      </c>
      <c r="AT55" s="20"/>
      <c r="AU55" s="298"/>
      <c r="AV55" s="298"/>
      <c r="AW55" s="298"/>
    </row>
    <row r="56" spans="1:51" s="1" customFormat="1" ht="14.25" customHeight="1" x14ac:dyDescent="0.25">
      <c r="E56" s="382"/>
      <c r="F56" s="268"/>
      <c r="H56" s="88"/>
      <c r="I56" s="88"/>
      <c r="J56" s="88"/>
      <c r="K56" s="3"/>
      <c r="L56" s="3"/>
      <c r="M56" s="87"/>
      <c r="N56" s="14"/>
      <c r="O56" s="87"/>
      <c r="P56" s="87"/>
      <c r="Q56" s="86"/>
      <c r="R56" s="426"/>
      <c r="S56" s="426"/>
      <c r="T56" s="14"/>
      <c r="U56" s="87"/>
      <c r="V56" s="87"/>
      <c r="W56" s="87"/>
      <c r="X56" s="87"/>
      <c r="Y56" s="87"/>
      <c r="Z56" s="87"/>
      <c r="AA56" s="87"/>
      <c r="AB56" s="87"/>
      <c r="AC56" s="14"/>
      <c r="AD56" s="87"/>
      <c r="AE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20"/>
      <c r="AU56" s="298"/>
      <c r="AV56" s="298"/>
      <c r="AW56" s="298"/>
    </row>
    <row r="57" spans="1:51" ht="18.75" customHeight="1" x14ac:dyDescent="0.25">
      <c r="B57" s="474"/>
      <c r="C57" s="474"/>
      <c r="D57" s="474"/>
      <c r="E57" s="474"/>
      <c r="F57" s="3"/>
      <c r="G57" s="3"/>
      <c r="H57" s="3"/>
      <c r="L57" s="106"/>
      <c r="AS57" s="8"/>
      <c r="AT57" s="25"/>
      <c r="AU57" s="299"/>
      <c r="AV57" s="299"/>
      <c r="AW57" s="299"/>
    </row>
    <row r="58" spans="1:51" x14ac:dyDescent="0.25">
      <c r="B58" s="473" t="s">
        <v>90</v>
      </c>
      <c r="C58" s="473"/>
      <c r="D58" s="473"/>
      <c r="E58" s="473"/>
      <c r="AS58" s="8"/>
      <c r="AT58" s="25"/>
      <c r="AU58" s="299"/>
      <c r="AV58" s="299"/>
      <c r="AW58" s="299"/>
    </row>
    <row r="59" spans="1:51" ht="14.25" customHeight="1" x14ac:dyDescent="0.25">
      <c r="B59" s="473" t="s">
        <v>89</v>
      </c>
      <c r="C59" s="473"/>
      <c r="D59" s="473"/>
    </row>
    <row r="60" spans="1:51" ht="15" customHeight="1" x14ac:dyDescent="0.25">
      <c r="B60" s="473" t="s">
        <v>91</v>
      </c>
      <c r="C60" s="473"/>
    </row>
    <row r="61" spans="1:51" s="8" customFormat="1" x14ac:dyDescent="0.25">
      <c r="AB61" s="8" t="s">
        <v>36</v>
      </c>
      <c r="AU61" s="228"/>
      <c r="AV61" s="228"/>
      <c r="AW61" s="228"/>
    </row>
  </sheetData>
  <mergeCells count="60">
    <mergeCell ref="B60:C60"/>
    <mergeCell ref="B57:E57"/>
    <mergeCell ref="B59:D59"/>
    <mergeCell ref="A5:P5"/>
    <mergeCell ref="A6:P6"/>
    <mergeCell ref="A8:A10"/>
    <mergeCell ref="B8:B10"/>
    <mergeCell ref="C8:C10"/>
    <mergeCell ref="D8:D10"/>
    <mergeCell ref="E8:G8"/>
    <mergeCell ref="H8:S8"/>
    <mergeCell ref="A43:A47"/>
    <mergeCell ref="B43:B47"/>
    <mergeCell ref="C43:C47"/>
    <mergeCell ref="B58:E58"/>
    <mergeCell ref="R54:S54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12:A16"/>
    <mergeCell ref="B12:B16"/>
    <mergeCell ref="C12:C16"/>
    <mergeCell ref="A17:A21"/>
    <mergeCell ref="B17:B21"/>
    <mergeCell ref="C17:C21"/>
    <mergeCell ref="A22:A26"/>
    <mergeCell ref="B22:B26"/>
    <mergeCell ref="C22:C26"/>
    <mergeCell ref="A37:A42"/>
    <mergeCell ref="B37:B42"/>
    <mergeCell ref="C37:C42"/>
    <mergeCell ref="A32:A36"/>
    <mergeCell ref="B32:B36"/>
    <mergeCell ref="C32:C36"/>
    <mergeCell ref="A27:A31"/>
    <mergeCell ref="B27:B31"/>
    <mergeCell ref="C27:C31"/>
    <mergeCell ref="H55:J55"/>
    <mergeCell ref="R55:S55"/>
    <mergeCell ref="R56:S56"/>
    <mergeCell ref="AL9:AN9"/>
    <mergeCell ref="B53:T53"/>
    <mergeCell ref="AV29:AX29"/>
    <mergeCell ref="AV38:AY38"/>
    <mergeCell ref="AV44:AX45"/>
    <mergeCell ref="AV39:AY39"/>
    <mergeCell ref="AH54:AI54"/>
  </mergeCells>
  <pageMargins left="0.43307086614173229" right="0.23622047244094491" top="0" bottom="0" header="0.31496062992125984" footer="0.31496062992125984"/>
  <pageSetup paperSize="9" scale="59" fitToWidth="0" orientation="landscape" r:id="rId1"/>
  <colBreaks count="1" manualBreakCount="1">
    <brk id="20" max="53" man="1"/>
  </colBreaks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42"/>
  <sheetViews>
    <sheetView topLeftCell="B1" zoomScaleNormal="100" zoomScaleSheetLayoutView="80" workbookViewId="0">
      <pane xSplit="16" ySplit="17" topLeftCell="Z18" activePane="bottomRight" state="frozen"/>
      <selection activeCell="B1" sqref="B1"/>
      <selection pane="topRight" activeCell="R1" sqref="R1"/>
      <selection pane="bottomLeft" activeCell="B18" sqref="B18"/>
      <selection pane="bottomRight" activeCell="AS17" sqref="AS17"/>
    </sheetView>
  </sheetViews>
  <sheetFormatPr defaultColWidth="9.140625" defaultRowHeight="15" x14ac:dyDescent="0.25"/>
  <cols>
    <col min="1" max="1" width="5.5703125" style="227" customWidth="1"/>
    <col min="2" max="2" width="27.42578125" style="228" customWidth="1"/>
    <col min="3" max="3" width="10.28515625" style="228" customWidth="1"/>
    <col min="4" max="4" width="6.7109375" style="228" customWidth="1"/>
    <col min="5" max="5" width="6.140625" style="228" customWidth="1"/>
    <col min="6" max="6" width="5.85546875" style="228" customWidth="1"/>
    <col min="7" max="7" width="6.85546875" style="228" customWidth="1"/>
    <col min="8" max="8" width="7.28515625" style="228" customWidth="1"/>
    <col min="9" max="9" width="6.42578125" style="228" customWidth="1"/>
    <col min="10" max="10" width="6.5703125" style="228" customWidth="1"/>
    <col min="11" max="11" width="8.140625" style="228" customWidth="1"/>
    <col min="12" max="12" width="7.7109375" style="228" customWidth="1"/>
    <col min="13" max="13" width="6.140625" style="228" customWidth="1"/>
    <col min="14" max="14" width="6.85546875" style="228" customWidth="1"/>
    <col min="15" max="15" width="6.42578125" style="228" customWidth="1"/>
    <col min="16" max="16" width="6" style="228" customWidth="1"/>
    <col min="17" max="17" width="6.5703125" style="228" customWidth="1"/>
    <col min="18" max="18" width="5.85546875" style="228" customWidth="1"/>
    <col min="19" max="19" width="7.28515625" style="228" customWidth="1"/>
    <col min="20" max="20" width="5.5703125" style="228" customWidth="1"/>
    <col min="21" max="21" width="8" style="228" customWidth="1"/>
    <col min="22" max="22" width="6" style="228" customWidth="1"/>
    <col min="23" max="23" width="5" style="228" customWidth="1"/>
    <col min="24" max="24" width="8.28515625" style="228" customWidth="1"/>
    <col min="25" max="25" width="6.28515625" style="228" customWidth="1"/>
    <col min="26" max="26" width="6" style="228" customWidth="1"/>
    <col min="27" max="27" width="7.7109375" style="228" customWidth="1"/>
    <col min="28" max="28" width="6.28515625" style="228" customWidth="1"/>
    <col min="29" max="29" width="6" style="228" customWidth="1"/>
    <col min="30" max="30" width="5.7109375" style="228" customWidth="1"/>
    <col min="31" max="31" width="6" style="228" customWidth="1"/>
    <col min="32" max="32" width="6.42578125" style="228" customWidth="1"/>
    <col min="33" max="33" width="5.140625" style="228" customWidth="1"/>
    <col min="34" max="34" width="6.140625" style="228" customWidth="1"/>
    <col min="35" max="35" width="5.85546875" style="228" customWidth="1"/>
    <col min="36" max="36" width="5.7109375" style="228" customWidth="1"/>
    <col min="37" max="37" width="6.140625" style="228" customWidth="1"/>
    <col min="38" max="39" width="5.7109375" style="228" customWidth="1"/>
    <col min="40" max="41" width="6.85546875" style="228" customWidth="1"/>
    <col min="42" max="42" width="5.7109375" style="228" customWidth="1"/>
    <col min="43" max="43" width="11.85546875" style="228" customWidth="1"/>
    <col min="44" max="45" width="9.140625" style="227" customWidth="1"/>
    <col min="46" max="16384" width="9.140625" style="7"/>
  </cols>
  <sheetData>
    <row r="1" spans="1:45" s="1" customFormat="1" ht="5.25" customHeight="1" x14ac:dyDescent="0.25">
      <c r="A1" s="221"/>
      <c r="B1" s="221"/>
      <c r="C1" s="222"/>
      <c r="D1" s="222"/>
      <c r="E1" s="222"/>
      <c r="F1" s="222"/>
      <c r="G1" s="221"/>
      <c r="H1" s="222"/>
      <c r="I1" s="222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4"/>
      <c r="W1" s="221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1"/>
      <c r="AS1" s="221"/>
    </row>
    <row r="2" spans="1:45" s="1" customFormat="1" ht="3" customHeight="1" x14ac:dyDescent="0.2">
      <c r="A2" s="221"/>
      <c r="B2" s="221"/>
      <c r="C2" s="222"/>
      <c r="D2" s="222"/>
      <c r="E2" s="222"/>
      <c r="F2" s="222"/>
      <c r="G2" s="221"/>
      <c r="H2" s="222"/>
      <c r="I2" s="223"/>
      <c r="J2" s="225"/>
      <c r="K2" s="225"/>
      <c r="L2" s="225"/>
      <c r="M2" s="225"/>
      <c r="N2" s="225"/>
      <c r="O2" s="225"/>
      <c r="P2" s="223"/>
      <c r="Q2" s="223"/>
      <c r="R2" s="223"/>
      <c r="S2" s="223"/>
      <c r="T2" s="223"/>
      <c r="U2" s="223"/>
      <c r="V2" s="224"/>
      <c r="W2" s="221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1"/>
      <c r="AS2" s="221"/>
    </row>
    <row r="3" spans="1:45" s="1" customFormat="1" ht="15.75" hidden="1" customHeight="1" x14ac:dyDescent="0.2">
      <c r="A3" s="221"/>
      <c r="B3" s="221"/>
      <c r="C3" s="222"/>
      <c r="D3" s="222"/>
      <c r="E3" s="222"/>
      <c r="F3" s="222"/>
      <c r="G3" s="221"/>
      <c r="H3" s="222"/>
      <c r="I3" s="223"/>
      <c r="J3" s="225"/>
      <c r="K3" s="225"/>
      <c r="L3" s="225"/>
      <c r="M3" s="225"/>
      <c r="N3" s="225"/>
      <c r="O3" s="225"/>
      <c r="P3" s="223"/>
      <c r="Q3" s="223"/>
      <c r="R3" s="223"/>
      <c r="S3" s="223"/>
      <c r="T3" s="223"/>
      <c r="U3" s="223"/>
      <c r="V3" s="224"/>
      <c r="W3" s="221"/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1"/>
      <c r="AS3" s="221"/>
    </row>
    <row r="4" spans="1:45" s="1" customFormat="1" ht="15.75" hidden="1" customHeight="1" x14ac:dyDescent="0.2">
      <c r="A4" s="221"/>
      <c r="B4" s="221"/>
      <c r="C4" s="222"/>
      <c r="D4" s="222"/>
      <c r="E4" s="222"/>
      <c r="F4" s="222"/>
      <c r="G4" s="221"/>
      <c r="H4" s="222"/>
      <c r="I4" s="223"/>
      <c r="J4" s="225"/>
      <c r="K4" s="225"/>
      <c r="L4" s="225"/>
      <c r="M4" s="225"/>
      <c r="N4" s="225"/>
      <c r="O4" s="225"/>
      <c r="P4" s="223"/>
      <c r="Q4" s="223"/>
      <c r="R4" s="223"/>
      <c r="S4" s="223"/>
      <c r="T4" s="223"/>
      <c r="U4" s="223"/>
      <c r="V4" s="224"/>
      <c r="W4" s="221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1"/>
      <c r="AS4" s="221"/>
    </row>
    <row r="5" spans="1:45" s="5" customFormat="1" ht="14.25" customHeight="1" x14ac:dyDescent="0.2">
      <c r="A5" s="492" t="s">
        <v>0</v>
      </c>
      <c r="B5" s="492"/>
      <c r="C5" s="492"/>
      <c r="D5" s="492"/>
      <c r="E5" s="492"/>
      <c r="F5" s="492"/>
      <c r="G5" s="492"/>
      <c r="H5" s="492"/>
      <c r="I5" s="492"/>
      <c r="J5" s="492"/>
      <c r="K5" s="492"/>
      <c r="L5" s="492"/>
      <c r="M5" s="492"/>
      <c r="N5" s="492"/>
      <c r="O5" s="492"/>
      <c r="P5" s="492"/>
      <c r="Q5" s="492"/>
      <c r="R5" s="492"/>
      <c r="S5" s="492"/>
      <c r="T5" s="492"/>
      <c r="U5" s="492"/>
      <c r="V5" s="492"/>
      <c r="W5" s="492"/>
      <c r="X5" s="492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5"/>
      <c r="AS5" s="225"/>
    </row>
    <row r="6" spans="1:45" s="1" customFormat="1" ht="12" customHeight="1" x14ac:dyDescent="0.25">
      <c r="A6" s="493" t="s">
        <v>99</v>
      </c>
      <c r="B6" s="493"/>
      <c r="C6" s="493"/>
      <c r="D6" s="493"/>
      <c r="E6" s="493"/>
      <c r="F6" s="493"/>
      <c r="G6" s="493"/>
      <c r="H6" s="493"/>
      <c r="I6" s="493"/>
      <c r="J6" s="493"/>
      <c r="K6" s="493"/>
      <c r="L6" s="493"/>
      <c r="M6" s="493"/>
      <c r="N6" s="493"/>
      <c r="O6" s="493"/>
      <c r="P6" s="493"/>
      <c r="Q6" s="493"/>
      <c r="R6" s="493"/>
      <c r="S6" s="493"/>
      <c r="T6" s="493"/>
      <c r="U6" s="493"/>
      <c r="V6" s="493"/>
      <c r="W6" s="493"/>
      <c r="X6" s="49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1"/>
      <c r="AS6" s="221"/>
    </row>
    <row r="7" spans="1:45" ht="3" customHeight="1" x14ac:dyDescent="0.25">
      <c r="J7" s="229"/>
      <c r="X7" s="230"/>
    </row>
    <row r="8" spans="1:45" s="9" customFormat="1" ht="15" customHeight="1" x14ac:dyDescent="0.25">
      <c r="A8" s="491" t="s">
        <v>1</v>
      </c>
      <c r="B8" s="494" t="s">
        <v>2</v>
      </c>
      <c r="C8" s="494" t="s">
        <v>3</v>
      </c>
      <c r="D8" s="497" t="s">
        <v>83</v>
      </c>
      <c r="E8" s="498"/>
      <c r="F8" s="499"/>
      <c r="G8" s="503" t="s">
        <v>4</v>
      </c>
      <c r="H8" s="504"/>
      <c r="I8" s="504"/>
      <c r="J8" s="504"/>
      <c r="K8" s="504"/>
      <c r="L8" s="504"/>
      <c r="M8" s="504"/>
      <c r="N8" s="504"/>
      <c r="O8" s="505"/>
      <c r="P8" s="503"/>
      <c r="Q8" s="504"/>
      <c r="R8" s="504"/>
      <c r="S8" s="504"/>
      <c r="T8" s="504"/>
      <c r="U8" s="504"/>
      <c r="V8" s="504"/>
      <c r="W8" s="504"/>
      <c r="X8" s="504"/>
      <c r="Y8" s="504"/>
      <c r="Z8" s="504"/>
      <c r="AA8" s="504"/>
      <c r="AB8" s="504"/>
      <c r="AC8" s="504"/>
      <c r="AD8" s="504"/>
      <c r="AE8" s="504"/>
      <c r="AF8" s="504"/>
      <c r="AG8" s="504"/>
      <c r="AH8" s="504"/>
      <c r="AI8" s="504"/>
      <c r="AJ8" s="504"/>
      <c r="AK8" s="504"/>
      <c r="AL8" s="504"/>
      <c r="AM8" s="504"/>
      <c r="AN8" s="504"/>
      <c r="AO8" s="504"/>
      <c r="AP8" s="505"/>
      <c r="AQ8" s="490" t="s">
        <v>5</v>
      </c>
      <c r="AR8" s="231"/>
      <c r="AS8" s="232"/>
    </row>
    <row r="9" spans="1:45" s="9" customFormat="1" ht="15" customHeight="1" x14ac:dyDescent="0.25">
      <c r="A9" s="491"/>
      <c r="B9" s="495"/>
      <c r="C9" s="495"/>
      <c r="D9" s="500"/>
      <c r="E9" s="501"/>
      <c r="F9" s="502"/>
      <c r="G9" s="491" t="s">
        <v>6</v>
      </c>
      <c r="H9" s="491"/>
      <c r="I9" s="491"/>
      <c r="J9" s="491" t="s">
        <v>7</v>
      </c>
      <c r="K9" s="491"/>
      <c r="L9" s="491"/>
      <c r="M9" s="491" t="s">
        <v>8</v>
      </c>
      <c r="N9" s="491"/>
      <c r="O9" s="491"/>
      <c r="P9" s="491" t="s">
        <v>9</v>
      </c>
      <c r="Q9" s="491"/>
      <c r="R9" s="491"/>
      <c r="S9" s="491" t="s">
        <v>10</v>
      </c>
      <c r="T9" s="491"/>
      <c r="U9" s="491"/>
      <c r="V9" s="491" t="s">
        <v>11</v>
      </c>
      <c r="W9" s="491"/>
      <c r="X9" s="491"/>
      <c r="Y9" s="491" t="s">
        <v>12</v>
      </c>
      <c r="Z9" s="491"/>
      <c r="AA9" s="491"/>
      <c r="AB9" s="491" t="s">
        <v>13</v>
      </c>
      <c r="AC9" s="491"/>
      <c r="AD9" s="491"/>
      <c r="AE9" s="491" t="s">
        <v>14</v>
      </c>
      <c r="AF9" s="491"/>
      <c r="AG9" s="491"/>
      <c r="AH9" s="491" t="s">
        <v>15</v>
      </c>
      <c r="AI9" s="491"/>
      <c r="AJ9" s="491"/>
      <c r="AK9" s="491" t="s">
        <v>16</v>
      </c>
      <c r="AL9" s="491"/>
      <c r="AM9" s="491"/>
      <c r="AN9" s="491" t="s">
        <v>17</v>
      </c>
      <c r="AO9" s="491"/>
      <c r="AP9" s="491"/>
      <c r="AQ9" s="490"/>
      <c r="AR9" s="234"/>
      <c r="AS9" s="152"/>
    </row>
    <row r="10" spans="1:45" s="9" customFormat="1" ht="39.75" customHeight="1" x14ac:dyDescent="0.25">
      <c r="A10" s="491"/>
      <c r="B10" s="496"/>
      <c r="C10" s="496"/>
      <c r="D10" s="235" t="s">
        <v>18</v>
      </c>
      <c r="E10" s="235" t="s">
        <v>19</v>
      </c>
      <c r="F10" s="235" t="s">
        <v>20</v>
      </c>
      <c r="G10" s="235" t="s">
        <v>18</v>
      </c>
      <c r="H10" s="235" t="s">
        <v>19</v>
      </c>
      <c r="I10" s="235" t="s">
        <v>20</v>
      </c>
      <c r="J10" s="235" t="s">
        <v>18</v>
      </c>
      <c r="K10" s="235" t="s">
        <v>19</v>
      </c>
      <c r="L10" s="235" t="s">
        <v>20</v>
      </c>
      <c r="M10" s="235" t="s">
        <v>18</v>
      </c>
      <c r="N10" s="235" t="s">
        <v>19</v>
      </c>
      <c r="O10" s="235" t="s">
        <v>20</v>
      </c>
      <c r="P10" s="235" t="s">
        <v>18</v>
      </c>
      <c r="Q10" s="235" t="s">
        <v>19</v>
      </c>
      <c r="R10" s="235" t="s">
        <v>20</v>
      </c>
      <c r="S10" s="235" t="s">
        <v>18</v>
      </c>
      <c r="T10" s="235" t="s">
        <v>19</v>
      </c>
      <c r="U10" s="235" t="s">
        <v>20</v>
      </c>
      <c r="V10" s="235" t="s">
        <v>18</v>
      </c>
      <c r="W10" s="235" t="s">
        <v>19</v>
      </c>
      <c r="X10" s="235" t="s">
        <v>20</v>
      </c>
      <c r="Y10" s="235" t="s">
        <v>18</v>
      </c>
      <c r="Z10" s="235" t="s">
        <v>19</v>
      </c>
      <c r="AA10" s="235" t="s">
        <v>20</v>
      </c>
      <c r="AB10" s="235" t="s">
        <v>18</v>
      </c>
      <c r="AC10" s="235" t="s">
        <v>19</v>
      </c>
      <c r="AD10" s="235" t="s">
        <v>20</v>
      </c>
      <c r="AE10" s="235" t="s">
        <v>18</v>
      </c>
      <c r="AF10" s="235" t="s">
        <v>19</v>
      </c>
      <c r="AG10" s="235" t="s">
        <v>20</v>
      </c>
      <c r="AH10" s="235" t="s">
        <v>18</v>
      </c>
      <c r="AI10" s="235" t="s">
        <v>19</v>
      </c>
      <c r="AJ10" s="235" t="s">
        <v>20</v>
      </c>
      <c r="AK10" s="235" t="s">
        <v>18</v>
      </c>
      <c r="AL10" s="235" t="s">
        <v>19</v>
      </c>
      <c r="AM10" s="235" t="s">
        <v>20</v>
      </c>
      <c r="AN10" s="235" t="s">
        <v>18</v>
      </c>
      <c r="AO10" s="235" t="s">
        <v>19</v>
      </c>
      <c r="AP10" s="235" t="s">
        <v>20</v>
      </c>
      <c r="AQ10" s="490"/>
      <c r="AR10" s="236"/>
      <c r="AS10" s="152"/>
    </row>
    <row r="11" spans="1:45" s="9" customFormat="1" ht="13.5" customHeight="1" x14ac:dyDescent="0.25">
      <c r="A11" s="235">
        <v>1</v>
      </c>
      <c r="B11" s="235">
        <v>2</v>
      </c>
      <c r="C11" s="235">
        <v>4</v>
      </c>
      <c r="D11" s="235">
        <v>5</v>
      </c>
      <c r="E11" s="235">
        <v>6</v>
      </c>
      <c r="F11" s="235">
        <v>7</v>
      </c>
      <c r="G11" s="235">
        <v>8</v>
      </c>
      <c r="H11" s="235">
        <v>9</v>
      </c>
      <c r="I11" s="235">
        <v>10</v>
      </c>
      <c r="J11" s="235">
        <v>11</v>
      </c>
      <c r="K11" s="235">
        <v>12</v>
      </c>
      <c r="L11" s="235">
        <v>13</v>
      </c>
      <c r="M11" s="235">
        <v>14</v>
      </c>
      <c r="N11" s="235">
        <v>15</v>
      </c>
      <c r="O11" s="235">
        <v>16</v>
      </c>
      <c r="P11" s="235">
        <v>17</v>
      </c>
      <c r="Q11" s="235">
        <v>18</v>
      </c>
      <c r="R11" s="235">
        <v>19</v>
      </c>
      <c r="S11" s="235">
        <v>20</v>
      </c>
      <c r="T11" s="235">
        <v>21</v>
      </c>
      <c r="U11" s="235">
        <v>22</v>
      </c>
      <c r="V11" s="235">
        <v>23</v>
      </c>
      <c r="W11" s="235"/>
      <c r="X11" s="235"/>
      <c r="Y11" s="235">
        <v>26</v>
      </c>
      <c r="Z11" s="235">
        <v>27</v>
      </c>
      <c r="AA11" s="235">
        <v>28</v>
      </c>
      <c r="AB11" s="235">
        <v>29</v>
      </c>
      <c r="AC11" s="235">
        <v>30</v>
      </c>
      <c r="AD11" s="235">
        <v>31</v>
      </c>
      <c r="AE11" s="235">
        <v>32</v>
      </c>
      <c r="AF11" s="235">
        <v>33</v>
      </c>
      <c r="AG11" s="235">
        <v>34</v>
      </c>
      <c r="AH11" s="235">
        <v>35</v>
      </c>
      <c r="AI11" s="235">
        <v>36</v>
      </c>
      <c r="AJ11" s="235">
        <v>37</v>
      </c>
      <c r="AK11" s="235">
        <v>38</v>
      </c>
      <c r="AL11" s="235">
        <v>39</v>
      </c>
      <c r="AM11" s="235">
        <v>40</v>
      </c>
      <c r="AN11" s="235">
        <v>41</v>
      </c>
      <c r="AO11" s="235">
        <v>42</v>
      </c>
      <c r="AP11" s="235">
        <v>43</v>
      </c>
      <c r="AQ11" s="235">
        <v>44</v>
      </c>
      <c r="AR11" s="233"/>
      <c r="AS11" s="233"/>
    </row>
    <row r="12" spans="1:45" s="9" customFormat="1" ht="15" customHeight="1" x14ac:dyDescent="0.25">
      <c r="A12" s="486" t="s">
        <v>21</v>
      </c>
      <c r="B12" s="487"/>
      <c r="C12" s="487"/>
      <c r="D12" s="487"/>
      <c r="E12" s="487"/>
      <c r="F12" s="487"/>
      <c r="G12" s="487"/>
      <c r="H12" s="487"/>
      <c r="I12" s="487"/>
      <c r="J12" s="487"/>
      <c r="K12" s="487"/>
      <c r="L12" s="487"/>
      <c r="M12" s="487"/>
      <c r="N12" s="487"/>
      <c r="O12" s="487"/>
      <c r="P12" s="487"/>
      <c r="Q12" s="487"/>
      <c r="R12" s="487"/>
      <c r="S12" s="487"/>
      <c r="T12" s="487"/>
      <c r="U12" s="487"/>
      <c r="V12" s="487"/>
      <c r="W12" s="487"/>
      <c r="X12" s="48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8"/>
      <c r="AR12" s="239"/>
      <c r="AS12" s="239"/>
    </row>
    <row r="13" spans="1:45" s="9" customFormat="1" ht="15" customHeight="1" x14ac:dyDescent="0.25">
      <c r="A13" s="486" t="s">
        <v>22</v>
      </c>
      <c r="B13" s="487"/>
      <c r="C13" s="487"/>
      <c r="D13" s="487"/>
      <c r="E13" s="487"/>
      <c r="F13" s="487"/>
      <c r="G13" s="487"/>
      <c r="H13" s="487"/>
      <c r="I13" s="487"/>
      <c r="J13" s="487"/>
      <c r="K13" s="487"/>
      <c r="L13" s="487"/>
      <c r="M13" s="487"/>
      <c r="N13" s="487"/>
      <c r="O13" s="487"/>
      <c r="P13" s="487"/>
      <c r="Q13" s="487"/>
      <c r="R13" s="487"/>
      <c r="S13" s="487"/>
      <c r="T13" s="487"/>
      <c r="U13" s="487"/>
      <c r="V13" s="487"/>
      <c r="W13" s="487"/>
      <c r="X13" s="48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8"/>
      <c r="AR13" s="239"/>
      <c r="AS13" s="239"/>
    </row>
    <row r="14" spans="1:45" s="9" customFormat="1" ht="51" customHeight="1" x14ac:dyDescent="0.25">
      <c r="A14" s="133" t="s">
        <v>62</v>
      </c>
      <c r="B14" s="240" t="s">
        <v>23</v>
      </c>
      <c r="C14" s="96">
        <v>1</v>
      </c>
      <c r="D14" s="96">
        <v>1</v>
      </c>
      <c r="E14" s="96">
        <f>SUM(H14,K14,N14,Q14,T14,W14,Z14,AC14,AF14,AI14,AL14,AO14)</f>
        <v>3</v>
      </c>
      <c r="F14" s="137">
        <f>E14/D14</f>
        <v>3</v>
      </c>
      <c r="G14" s="96">
        <v>0</v>
      </c>
      <c r="H14" s="96">
        <v>0</v>
      </c>
      <c r="I14" s="137">
        <v>0</v>
      </c>
      <c r="J14" s="96">
        <v>0</v>
      </c>
      <c r="K14" s="96">
        <v>0</v>
      </c>
      <c r="L14" s="137">
        <v>0</v>
      </c>
      <c r="M14" s="96">
        <v>0</v>
      </c>
      <c r="N14" s="96">
        <v>0</v>
      </c>
      <c r="O14" s="137">
        <v>0</v>
      </c>
      <c r="P14" s="96">
        <v>0</v>
      </c>
      <c r="Q14" s="96">
        <v>0</v>
      </c>
      <c r="R14" s="137">
        <v>0</v>
      </c>
      <c r="S14" s="96">
        <v>0</v>
      </c>
      <c r="T14" s="96">
        <v>0</v>
      </c>
      <c r="U14" s="137">
        <v>0</v>
      </c>
      <c r="V14" s="96">
        <v>0</v>
      </c>
      <c r="W14" s="96">
        <v>0</v>
      </c>
      <c r="X14" s="137">
        <v>0</v>
      </c>
      <c r="Y14" s="96">
        <v>0</v>
      </c>
      <c r="Z14" s="96">
        <v>0</v>
      </c>
      <c r="AA14" s="137">
        <v>0</v>
      </c>
      <c r="AB14" s="96">
        <v>0</v>
      </c>
      <c r="AC14" s="96">
        <v>0</v>
      </c>
      <c r="AD14" s="137">
        <v>0</v>
      </c>
      <c r="AE14" s="96">
        <v>0</v>
      </c>
      <c r="AF14" s="96">
        <v>0</v>
      </c>
      <c r="AG14" s="137">
        <v>0</v>
      </c>
      <c r="AH14" s="96">
        <v>0</v>
      </c>
      <c r="AI14" s="96">
        <v>3</v>
      </c>
      <c r="AJ14" s="137">
        <v>0</v>
      </c>
      <c r="AK14" s="96">
        <v>1</v>
      </c>
      <c r="AL14" s="96">
        <v>0</v>
      </c>
      <c r="AM14" s="137">
        <v>0</v>
      </c>
      <c r="AN14" s="96">
        <v>0</v>
      </c>
      <c r="AO14" s="96">
        <v>0</v>
      </c>
      <c r="AP14" s="137">
        <v>0</v>
      </c>
      <c r="AQ14" s="235"/>
      <c r="AR14" s="135"/>
      <c r="AS14" s="135"/>
    </row>
    <row r="15" spans="1:45" s="10" customFormat="1" ht="11.25" customHeight="1" x14ac:dyDescent="0.25">
      <c r="A15" s="484" t="s">
        <v>24</v>
      </c>
      <c r="B15" s="485"/>
      <c r="C15" s="485"/>
      <c r="D15" s="485"/>
      <c r="E15" s="485"/>
      <c r="F15" s="485"/>
      <c r="G15" s="485"/>
      <c r="H15" s="485"/>
      <c r="I15" s="485"/>
      <c r="J15" s="485"/>
      <c r="K15" s="485"/>
      <c r="L15" s="485"/>
      <c r="M15" s="485"/>
      <c r="N15" s="485"/>
      <c r="O15" s="485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  <c r="AB15" s="241"/>
      <c r="AC15" s="241"/>
      <c r="AD15" s="241"/>
      <c r="AE15" s="241"/>
      <c r="AF15" s="241"/>
      <c r="AG15" s="241"/>
      <c r="AH15" s="241"/>
      <c r="AI15" s="241"/>
      <c r="AJ15" s="241"/>
      <c r="AK15" s="241"/>
      <c r="AL15" s="241"/>
      <c r="AM15" s="241"/>
      <c r="AN15" s="241"/>
      <c r="AO15" s="241"/>
      <c r="AP15" s="241"/>
      <c r="AQ15" s="242"/>
      <c r="AR15" s="135"/>
      <c r="AS15" s="135"/>
    </row>
    <row r="16" spans="1:45" s="10" customFormat="1" ht="11.25" customHeight="1" x14ac:dyDescent="0.25">
      <c r="A16" s="484" t="s">
        <v>25</v>
      </c>
      <c r="B16" s="485"/>
      <c r="C16" s="485"/>
      <c r="D16" s="485"/>
      <c r="E16" s="485"/>
      <c r="F16" s="485"/>
      <c r="G16" s="485"/>
      <c r="H16" s="485"/>
      <c r="I16" s="485"/>
      <c r="J16" s="485"/>
      <c r="K16" s="485"/>
      <c r="L16" s="485"/>
      <c r="M16" s="485"/>
      <c r="N16" s="485"/>
      <c r="O16" s="485"/>
      <c r="P16" s="241"/>
      <c r="Q16" s="241"/>
      <c r="R16" s="241"/>
      <c r="S16" s="241"/>
      <c r="T16" s="241"/>
      <c r="U16" s="241"/>
      <c r="V16" s="241"/>
      <c r="W16" s="241"/>
      <c r="X16" s="241"/>
      <c r="Y16" s="241"/>
      <c r="Z16" s="241"/>
      <c r="AA16" s="241"/>
      <c r="AB16" s="241"/>
      <c r="AC16" s="241"/>
      <c r="AD16" s="241"/>
      <c r="AE16" s="241"/>
      <c r="AF16" s="241"/>
      <c r="AG16" s="241"/>
      <c r="AH16" s="241"/>
      <c r="AI16" s="241"/>
      <c r="AJ16" s="241"/>
      <c r="AK16" s="241"/>
      <c r="AL16" s="241"/>
      <c r="AM16" s="241"/>
      <c r="AN16" s="241"/>
      <c r="AO16" s="241"/>
      <c r="AP16" s="241"/>
      <c r="AQ16" s="242"/>
      <c r="AR16" s="135"/>
      <c r="AS16" s="135"/>
    </row>
    <row r="17" spans="1:45" s="10" customFormat="1" ht="56.25" x14ac:dyDescent="0.25">
      <c r="A17" s="133" t="s">
        <v>26</v>
      </c>
      <c r="B17" s="112" t="s">
        <v>28</v>
      </c>
      <c r="C17" s="96">
        <v>1</v>
      </c>
      <c r="D17" s="96">
        <v>19</v>
      </c>
      <c r="E17" s="96">
        <f>SUM(H17,K17,N17,Q17,T17,W17,Z17,AC17,AF17,AI17,AL17,AO17)</f>
        <v>11</v>
      </c>
      <c r="F17" s="250">
        <f>(E17*100%)/D17</f>
        <v>0.57894736842105265</v>
      </c>
      <c r="G17" s="96">
        <v>0</v>
      </c>
      <c r="H17" s="96">
        <v>5</v>
      </c>
      <c r="I17" s="134">
        <v>0</v>
      </c>
      <c r="J17" s="96">
        <v>0</v>
      </c>
      <c r="K17" s="96">
        <v>0</v>
      </c>
      <c r="L17" s="134">
        <v>0</v>
      </c>
      <c r="M17" s="96">
        <v>10</v>
      </c>
      <c r="N17" s="96">
        <v>5</v>
      </c>
      <c r="O17" s="134">
        <f t="shared" ref="O17" si="0">N17/M17</f>
        <v>0.5</v>
      </c>
      <c r="P17" s="96">
        <v>0</v>
      </c>
      <c r="Q17" s="96">
        <v>0</v>
      </c>
      <c r="R17" s="134">
        <v>0</v>
      </c>
      <c r="S17" s="96">
        <v>0</v>
      </c>
      <c r="T17" s="96">
        <v>0</v>
      </c>
      <c r="U17" s="134">
        <v>0</v>
      </c>
      <c r="V17" s="96">
        <v>3</v>
      </c>
      <c r="W17" s="96">
        <v>0</v>
      </c>
      <c r="X17" s="134">
        <v>0</v>
      </c>
      <c r="Y17" s="96">
        <v>0</v>
      </c>
      <c r="Z17" s="96">
        <v>1</v>
      </c>
      <c r="AA17" s="134">
        <v>0</v>
      </c>
      <c r="AB17" s="96">
        <v>0</v>
      </c>
      <c r="AC17" s="96">
        <v>0</v>
      </c>
      <c r="AD17" s="134">
        <v>0</v>
      </c>
      <c r="AE17" s="96">
        <v>0</v>
      </c>
      <c r="AF17" s="96">
        <v>0</v>
      </c>
      <c r="AG17" s="134">
        <v>0</v>
      </c>
      <c r="AH17" s="96">
        <v>0</v>
      </c>
      <c r="AI17" s="96">
        <v>0</v>
      </c>
      <c r="AJ17" s="134">
        <v>0</v>
      </c>
      <c r="AK17" s="96">
        <v>0</v>
      </c>
      <c r="AL17" s="96">
        <v>0</v>
      </c>
      <c r="AM17" s="134">
        <v>0</v>
      </c>
      <c r="AN17" s="96">
        <v>6</v>
      </c>
      <c r="AO17" s="96">
        <v>0</v>
      </c>
      <c r="AP17" s="134">
        <v>0</v>
      </c>
      <c r="AQ17" s="96"/>
      <c r="AR17" s="135"/>
      <c r="AS17" s="135"/>
    </row>
    <row r="18" spans="1:45" s="10" customFormat="1" ht="78.75" x14ac:dyDescent="0.25">
      <c r="A18" s="133" t="s">
        <v>27</v>
      </c>
      <c r="B18" s="112" t="s">
        <v>63</v>
      </c>
      <c r="C18" s="136">
        <v>3.9</v>
      </c>
      <c r="D18" s="136">
        <v>15.8</v>
      </c>
      <c r="E18" s="96">
        <f>SUM(H18,K18,N18,Q18,T18,W18,Z18,AC18,AF18,AI18,AL18,AO18)</f>
        <v>0</v>
      </c>
      <c r="F18" s="134">
        <f>E18/D18</f>
        <v>0</v>
      </c>
      <c r="G18" s="96">
        <v>0</v>
      </c>
      <c r="H18" s="96">
        <v>0</v>
      </c>
      <c r="I18" s="134">
        <v>0</v>
      </c>
      <c r="J18" s="96">
        <v>0</v>
      </c>
      <c r="K18" s="96">
        <v>0</v>
      </c>
      <c r="L18" s="134">
        <v>0</v>
      </c>
      <c r="M18" s="96">
        <v>0</v>
      </c>
      <c r="N18" s="96">
        <v>0</v>
      </c>
      <c r="O18" s="134">
        <v>0</v>
      </c>
      <c r="P18" s="136">
        <v>2.6</v>
      </c>
      <c r="Q18" s="96">
        <v>0</v>
      </c>
      <c r="R18" s="134">
        <v>0</v>
      </c>
      <c r="S18" s="136">
        <v>0</v>
      </c>
      <c r="T18" s="96">
        <v>0</v>
      </c>
      <c r="U18" s="134">
        <v>0</v>
      </c>
      <c r="V18" s="136">
        <v>0</v>
      </c>
      <c r="W18" s="96">
        <v>0</v>
      </c>
      <c r="X18" s="134">
        <v>0</v>
      </c>
      <c r="Y18" s="136">
        <v>0</v>
      </c>
      <c r="Z18" s="96">
        <v>0</v>
      </c>
      <c r="AA18" s="134">
        <v>0</v>
      </c>
      <c r="AB18" s="136">
        <v>0</v>
      </c>
      <c r="AC18" s="96">
        <v>0</v>
      </c>
      <c r="AD18" s="134">
        <v>0</v>
      </c>
      <c r="AE18" s="136">
        <v>0</v>
      </c>
      <c r="AF18" s="96">
        <v>0</v>
      </c>
      <c r="AG18" s="137">
        <v>0</v>
      </c>
      <c r="AH18" s="138">
        <v>0</v>
      </c>
      <c r="AI18" s="136">
        <v>0</v>
      </c>
      <c r="AJ18" s="134">
        <v>0</v>
      </c>
      <c r="AK18" s="136">
        <v>0</v>
      </c>
      <c r="AL18" s="136">
        <v>0</v>
      </c>
      <c r="AM18" s="134">
        <v>0</v>
      </c>
      <c r="AN18" s="136">
        <v>13.2</v>
      </c>
      <c r="AO18" s="136">
        <v>0</v>
      </c>
      <c r="AP18" s="134">
        <v>0</v>
      </c>
      <c r="AQ18" s="96"/>
      <c r="AR18" s="243"/>
      <c r="AS18" s="135"/>
    </row>
    <row r="19" spans="1:45" s="10" customFormat="1" ht="60" customHeight="1" x14ac:dyDescent="0.25">
      <c r="A19" s="133" t="s">
        <v>29</v>
      </c>
      <c r="B19" s="112" t="s">
        <v>64</v>
      </c>
      <c r="C19" s="96">
        <v>100</v>
      </c>
      <c r="D19" s="136">
        <v>0</v>
      </c>
      <c r="E19" s="96">
        <f>SUM(H19,K19,N19,Q19,T19,W19,Z19,AC19,AF19,AI19,AL19,AO19)</f>
        <v>0</v>
      </c>
      <c r="F19" s="134">
        <v>0</v>
      </c>
      <c r="G19" s="96">
        <v>0</v>
      </c>
      <c r="H19" s="96">
        <v>0</v>
      </c>
      <c r="I19" s="134">
        <v>0</v>
      </c>
      <c r="J19" s="96">
        <v>0</v>
      </c>
      <c r="K19" s="96">
        <v>0</v>
      </c>
      <c r="L19" s="134">
        <v>0</v>
      </c>
      <c r="M19" s="96">
        <v>0</v>
      </c>
      <c r="N19" s="96">
        <v>0</v>
      </c>
      <c r="O19" s="134">
        <v>0</v>
      </c>
      <c r="P19" s="96">
        <v>0</v>
      </c>
      <c r="Q19" s="96">
        <v>0</v>
      </c>
      <c r="R19" s="134">
        <v>0</v>
      </c>
      <c r="S19" s="96">
        <v>0</v>
      </c>
      <c r="T19" s="96">
        <v>0</v>
      </c>
      <c r="U19" s="134">
        <v>0</v>
      </c>
      <c r="V19" s="136">
        <v>0</v>
      </c>
      <c r="W19" s="96">
        <v>0</v>
      </c>
      <c r="X19" s="134">
        <v>0</v>
      </c>
      <c r="Y19" s="96">
        <v>0</v>
      </c>
      <c r="Z19" s="96">
        <v>0</v>
      </c>
      <c r="AA19" s="134">
        <v>0</v>
      </c>
      <c r="AB19" s="136">
        <v>0</v>
      </c>
      <c r="AC19" s="96">
        <v>0</v>
      </c>
      <c r="AD19" s="134">
        <v>0</v>
      </c>
      <c r="AE19" s="136">
        <v>0</v>
      </c>
      <c r="AF19" s="96">
        <v>0</v>
      </c>
      <c r="AG19" s="137">
        <v>0</v>
      </c>
      <c r="AH19" s="136">
        <v>0</v>
      </c>
      <c r="AI19" s="96">
        <v>0</v>
      </c>
      <c r="AJ19" s="134">
        <v>0</v>
      </c>
      <c r="AK19" s="96">
        <v>0</v>
      </c>
      <c r="AL19" s="96">
        <v>0</v>
      </c>
      <c r="AM19" s="134">
        <v>0</v>
      </c>
      <c r="AN19" s="96">
        <v>0</v>
      </c>
      <c r="AO19" s="96">
        <v>0</v>
      </c>
      <c r="AP19" s="134">
        <v>0</v>
      </c>
      <c r="AQ19" s="96"/>
      <c r="AR19" s="135"/>
      <c r="AS19" s="135"/>
    </row>
    <row r="20" spans="1:45" s="10" customFormat="1" ht="90" customHeight="1" x14ac:dyDescent="0.25">
      <c r="A20" s="133" t="s">
        <v>59</v>
      </c>
      <c r="B20" s="112" t="s">
        <v>30</v>
      </c>
      <c r="C20" s="96">
        <v>100</v>
      </c>
      <c r="D20" s="136">
        <v>100</v>
      </c>
      <c r="E20" s="96">
        <f>SUM(H20,K20,N20,Q20,T20,W20,Z20,AC20,AF20,AI20,AL20,AO20)</f>
        <v>0</v>
      </c>
      <c r="F20" s="134">
        <v>0</v>
      </c>
      <c r="G20" s="96">
        <v>0</v>
      </c>
      <c r="H20" s="96">
        <v>0</v>
      </c>
      <c r="I20" s="134">
        <v>0</v>
      </c>
      <c r="J20" s="96">
        <v>0</v>
      </c>
      <c r="K20" s="96">
        <v>0</v>
      </c>
      <c r="L20" s="134">
        <v>0</v>
      </c>
      <c r="M20" s="96">
        <v>0</v>
      </c>
      <c r="N20" s="96">
        <v>0</v>
      </c>
      <c r="O20" s="134">
        <v>0</v>
      </c>
      <c r="P20" s="96">
        <v>0</v>
      </c>
      <c r="Q20" s="96">
        <v>0</v>
      </c>
      <c r="R20" s="134">
        <v>0</v>
      </c>
      <c r="S20" s="96">
        <v>0</v>
      </c>
      <c r="T20" s="96">
        <v>0</v>
      </c>
      <c r="U20" s="134">
        <v>0</v>
      </c>
      <c r="V20" s="136">
        <v>0</v>
      </c>
      <c r="W20" s="96">
        <v>0</v>
      </c>
      <c r="X20" s="134">
        <v>0</v>
      </c>
      <c r="Y20" s="96">
        <v>0</v>
      </c>
      <c r="Z20" s="96">
        <v>0</v>
      </c>
      <c r="AA20" s="134">
        <v>0</v>
      </c>
      <c r="AB20" s="136">
        <v>0</v>
      </c>
      <c r="AC20" s="96">
        <v>0</v>
      </c>
      <c r="AD20" s="134">
        <v>0</v>
      </c>
      <c r="AE20" s="136">
        <v>0</v>
      </c>
      <c r="AF20" s="96">
        <v>0</v>
      </c>
      <c r="AG20" s="137">
        <v>0</v>
      </c>
      <c r="AH20" s="136">
        <v>0</v>
      </c>
      <c r="AI20" s="96">
        <v>0</v>
      </c>
      <c r="AJ20" s="134">
        <v>0</v>
      </c>
      <c r="AK20" s="96">
        <v>0</v>
      </c>
      <c r="AL20" s="96">
        <v>0</v>
      </c>
      <c r="AM20" s="134">
        <v>0</v>
      </c>
      <c r="AN20" s="96">
        <v>100</v>
      </c>
      <c r="AO20" s="96">
        <v>0</v>
      </c>
      <c r="AP20" s="134">
        <v>0</v>
      </c>
      <c r="AQ20" s="96"/>
      <c r="AR20" s="135"/>
      <c r="AS20" s="135"/>
    </row>
    <row r="21" spans="1:45" s="10" customFormat="1" ht="78.75" x14ac:dyDescent="0.25">
      <c r="A21" s="139" t="s">
        <v>65</v>
      </c>
      <c r="B21" s="140" t="s">
        <v>66</v>
      </c>
      <c r="C21" s="141">
        <v>54</v>
      </c>
      <c r="D21" s="141">
        <v>11</v>
      </c>
      <c r="E21" s="96">
        <f>SUM(H21,K21,N21,Q21,T21,W21,Z21,AC21,AF21,AI21,AL21,AO21)</f>
        <v>0</v>
      </c>
      <c r="F21" s="134">
        <v>0</v>
      </c>
      <c r="G21" s="141">
        <v>0</v>
      </c>
      <c r="H21" s="141">
        <v>0</v>
      </c>
      <c r="I21" s="134">
        <v>0</v>
      </c>
      <c r="J21" s="141">
        <v>0</v>
      </c>
      <c r="K21" s="141">
        <v>0</v>
      </c>
      <c r="L21" s="134">
        <v>0</v>
      </c>
      <c r="M21" s="141">
        <v>0</v>
      </c>
      <c r="N21" s="141">
        <v>0</v>
      </c>
      <c r="O21" s="134">
        <v>0</v>
      </c>
      <c r="P21" s="141">
        <v>0</v>
      </c>
      <c r="Q21" s="141">
        <v>0</v>
      </c>
      <c r="R21" s="134">
        <v>0</v>
      </c>
      <c r="S21" s="141">
        <v>0</v>
      </c>
      <c r="T21" s="141">
        <v>0</v>
      </c>
      <c r="U21" s="142">
        <v>0</v>
      </c>
      <c r="V21" s="141">
        <v>0</v>
      </c>
      <c r="W21" s="141">
        <v>0</v>
      </c>
      <c r="X21" s="142">
        <v>0</v>
      </c>
      <c r="Y21" s="141">
        <v>0</v>
      </c>
      <c r="Z21" s="141">
        <v>0</v>
      </c>
      <c r="AA21" s="142">
        <v>0</v>
      </c>
      <c r="AB21" s="141">
        <v>0</v>
      </c>
      <c r="AC21" s="141">
        <v>0</v>
      </c>
      <c r="AD21" s="142">
        <v>0</v>
      </c>
      <c r="AE21" s="141">
        <v>0</v>
      </c>
      <c r="AF21" s="141">
        <v>0</v>
      </c>
      <c r="AG21" s="142">
        <v>0</v>
      </c>
      <c r="AH21" s="141">
        <v>0</v>
      </c>
      <c r="AI21" s="141">
        <v>0</v>
      </c>
      <c r="AJ21" s="142">
        <v>0</v>
      </c>
      <c r="AK21" s="141">
        <v>0</v>
      </c>
      <c r="AL21" s="141">
        <v>0</v>
      </c>
      <c r="AM21" s="142">
        <v>0</v>
      </c>
      <c r="AN21" s="141">
        <v>5</v>
      </c>
      <c r="AO21" s="141">
        <v>0</v>
      </c>
      <c r="AP21" s="142">
        <v>0</v>
      </c>
      <c r="AQ21" s="96"/>
      <c r="AR21" s="135"/>
      <c r="AS21" s="135"/>
    </row>
    <row r="22" spans="1:45" s="10" customFormat="1" ht="11.25" customHeight="1" x14ac:dyDescent="0.25">
      <c r="A22" s="484" t="s">
        <v>31</v>
      </c>
      <c r="B22" s="485"/>
      <c r="C22" s="485"/>
      <c r="D22" s="485"/>
      <c r="E22" s="485"/>
      <c r="F22" s="485"/>
      <c r="G22" s="485"/>
      <c r="H22" s="485"/>
      <c r="I22" s="485"/>
      <c r="J22" s="485"/>
      <c r="K22" s="485"/>
      <c r="L22" s="485"/>
      <c r="M22" s="485"/>
      <c r="N22" s="485"/>
      <c r="O22" s="485"/>
      <c r="P22" s="485"/>
      <c r="Q22" s="485"/>
      <c r="R22" s="485"/>
      <c r="S22" s="485"/>
      <c r="T22" s="485"/>
      <c r="U22" s="485"/>
      <c r="V22" s="485"/>
      <c r="W22" s="485"/>
      <c r="X22" s="485"/>
      <c r="Y22" s="241"/>
      <c r="Z22" s="241"/>
      <c r="AA22" s="241"/>
      <c r="AB22" s="241"/>
      <c r="AC22" s="241"/>
      <c r="AD22" s="241"/>
      <c r="AE22" s="241"/>
      <c r="AF22" s="241"/>
      <c r="AG22" s="241"/>
      <c r="AH22" s="241"/>
      <c r="AI22" s="241"/>
      <c r="AJ22" s="241"/>
      <c r="AK22" s="241"/>
      <c r="AL22" s="241"/>
      <c r="AM22" s="241"/>
      <c r="AN22" s="241"/>
      <c r="AO22" s="241"/>
      <c r="AP22" s="241"/>
      <c r="AQ22" s="242"/>
      <c r="AR22" s="135"/>
      <c r="AS22" s="135"/>
    </row>
    <row r="23" spans="1:45" s="10" customFormat="1" ht="11.25" customHeight="1" x14ac:dyDescent="0.25">
      <c r="A23" s="484" t="s">
        <v>69</v>
      </c>
      <c r="B23" s="485"/>
      <c r="C23" s="485"/>
      <c r="D23" s="485"/>
      <c r="E23" s="485"/>
      <c r="F23" s="485"/>
      <c r="G23" s="485"/>
      <c r="H23" s="485"/>
      <c r="I23" s="485"/>
      <c r="J23" s="485"/>
      <c r="K23" s="485"/>
      <c r="L23" s="485"/>
      <c r="M23" s="485"/>
      <c r="N23" s="485"/>
      <c r="O23" s="485"/>
      <c r="P23" s="485"/>
      <c r="Q23" s="485"/>
      <c r="R23" s="485"/>
      <c r="S23" s="485"/>
      <c r="T23" s="485"/>
      <c r="U23" s="485"/>
      <c r="V23" s="485"/>
      <c r="W23" s="485"/>
      <c r="X23" s="485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O23" s="241"/>
      <c r="AP23" s="241"/>
      <c r="AQ23" s="242"/>
      <c r="AR23" s="135"/>
      <c r="AS23" s="135"/>
    </row>
    <row r="24" spans="1:45" s="10" customFormat="1" ht="70.5" customHeight="1" x14ac:dyDescent="0.25">
      <c r="A24" s="133" t="s">
        <v>68</v>
      </c>
      <c r="B24" s="112" t="s">
        <v>75</v>
      </c>
      <c r="C24" s="165" t="s">
        <v>80</v>
      </c>
      <c r="D24" s="294">
        <v>14850</v>
      </c>
      <c r="E24" s="136">
        <f>SUM(H24,K24,N24,Q24,T24,W24,Z24,AC24,AF24,AI24,AL24,AO24)</f>
        <v>9452.7999999999993</v>
      </c>
      <c r="F24" s="270">
        <f>(E24*100%)/D24</f>
        <v>0.63655218855218854</v>
      </c>
      <c r="G24" s="136">
        <v>0</v>
      </c>
      <c r="H24" s="136">
        <v>879.2</v>
      </c>
      <c r="I24" s="134">
        <v>1</v>
      </c>
      <c r="J24" s="136">
        <v>300</v>
      </c>
      <c r="K24" s="136">
        <v>1244.8</v>
      </c>
      <c r="L24" s="134">
        <f>K24/J24</f>
        <v>4.1493333333333329</v>
      </c>
      <c r="M24" s="136">
        <v>300</v>
      </c>
      <c r="N24" s="350">
        <v>1280.2</v>
      </c>
      <c r="O24" s="134">
        <f>N24/M24</f>
        <v>4.2673333333333332</v>
      </c>
      <c r="P24" s="136">
        <v>800</v>
      </c>
      <c r="Q24" s="167">
        <v>728.5</v>
      </c>
      <c r="R24" s="134">
        <f>Q24/P24</f>
        <v>0.91062500000000002</v>
      </c>
      <c r="S24" s="138">
        <v>800</v>
      </c>
      <c r="T24" s="136">
        <v>657.5</v>
      </c>
      <c r="U24" s="134">
        <f>T24/S24</f>
        <v>0.82187500000000002</v>
      </c>
      <c r="V24" s="136">
        <v>1000</v>
      </c>
      <c r="W24" s="136">
        <v>706.7</v>
      </c>
      <c r="X24" s="134">
        <f>W24/V24</f>
        <v>0.70669999999999999</v>
      </c>
      <c r="Y24" s="136">
        <v>500</v>
      </c>
      <c r="Z24" s="136">
        <v>1068.5</v>
      </c>
      <c r="AA24" s="142">
        <f>Z24/Y24</f>
        <v>2.137</v>
      </c>
      <c r="AB24" s="136">
        <v>750</v>
      </c>
      <c r="AC24" s="136">
        <v>798.4</v>
      </c>
      <c r="AD24" s="134">
        <v>0</v>
      </c>
      <c r="AE24" s="136">
        <v>1500</v>
      </c>
      <c r="AF24" s="136">
        <v>1075.3</v>
      </c>
      <c r="AG24" s="137">
        <f>AF24/AE24</f>
        <v>0.71686666666666665</v>
      </c>
      <c r="AH24" s="136">
        <v>2000</v>
      </c>
      <c r="AI24" s="136">
        <v>1013.7</v>
      </c>
      <c r="AJ24" s="134">
        <f>AI24/AH24</f>
        <v>0.50685000000000002</v>
      </c>
      <c r="AK24" s="136">
        <v>3000</v>
      </c>
      <c r="AL24" s="136">
        <v>0</v>
      </c>
      <c r="AM24" s="134">
        <v>0</v>
      </c>
      <c r="AN24" s="136">
        <v>3900</v>
      </c>
      <c r="AO24" s="96">
        <v>0</v>
      </c>
      <c r="AP24" s="134">
        <v>0</v>
      </c>
      <c r="AQ24" s="244"/>
      <c r="AR24" s="243"/>
      <c r="AS24" s="243"/>
    </row>
    <row r="25" spans="1:45" s="10" customFormat="1" ht="87.75" customHeight="1" x14ac:dyDescent="0.25">
      <c r="A25" s="133" t="s">
        <v>85</v>
      </c>
      <c r="B25" s="165" t="s">
        <v>79</v>
      </c>
      <c r="C25" s="165" t="s">
        <v>81</v>
      </c>
      <c r="D25" s="295">
        <v>8800</v>
      </c>
      <c r="E25" s="136">
        <f>SUM(H25,K25,N25,Q25,T25,W25,Z25,AC25,AF25,AI25,AL25,AO25)</f>
        <v>4066.1</v>
      </c>
      <c r="F25" s="270">
        <f>(E25*100%)/D25</f>
        <v>0.46205681818181815</v>
      </c>
      <c r="G25" s="245">
        <v>0</v>
      </c>
      <c r="H25" s="245">
        <v>83.1</v>
      </c>
      <c r="I25" s="246">
        <v>1</v>
      </c>
      <c r="J25" s="245">
        <v>200</v>
      </c>
      <c r="K25" s="245">
        <v>340.8</v>
      </c>
      <c r="L25" s="134">
        <f t="shared" ref="L25:L26" si="1">K25/J25</f>
        <v>1.704</v>
      </c>
      <c r="M25" s="245">
        <v>200</v>
      </c>
      <c r="N25" s="351">
        <v>312.60000000000002</v>
      </c>
      <c r="O25" s="134">
        <f t="shared" ref="O25:O26" si="2">N25/M25</f>
        <v>1.5630000000000002</v>
      </c>
      <c r="P25" s="245">
        <v>500</v>
      </c>
      <c r="Q25" s="248">
        <v>214.4</v>
      </c>
      <c r="R25" s="134">
        <f t="shared" ref="R25:R26" si="3">Q25/P25</f>
        <v>0.42880000000000001</v>
      </c>
      <c r="S25" s="249">
        <v>500</v>
      </c>
      <c r="T25" s="245">
        <v>292.5</v>
      </c>
      <c r="U25" s="134">
        <f t="shared" ref="U25:U26" si="4">T25/S25</f>
        <v>0.58499999999999996</v>
      </c>
      <c r="V25" s="245">
        <v>500</v>
      </c>
      <c r="W25" s="245">
        <v>229.5</v>
      </c>
      <c r="X25" s="134">
        <f t="shared" ref="X25:X26" si="5">W25/V25</f>
        <v>0.45900000000000002</v>
      </c>
      <c r="Y25" s="245">
        <v>500</v>
      </c>
      <c r="Z25" s="245">
        <v>238.2</v>
      </c>
      <c r="AA25" s="250">
        <f>Z25/Y25</f>
        <v>0.47639999999999999</v>
      </c>
      <c r="AB25" s="245">
        <v>500</v>
      </c>
      <c r="AC25" s="245">
        <v>521.6</v>
      </c>
      <c r="AD25" s="246">
        <v>0</v>
      </c>
      <c r="AE25" s="245">
        <v>850</v>
      </c>
      <c r="AF25" s="245">
        <v>697.8</v>
      </c>
      <c r="AG25" s="137">
        <f t="shared" ref="AG25:AG26" si="6">AF25/AE25</f>
        <v>0.82094117647058817</v>
      </c>
      <c r="AH25" s="245">
        <v>850</v>
      </c>
      <c r="AI25" s="245">
        <v>595.6</v>
      </c>
      <c r="AJ25" s="134">
        <f t="shared" ref="AJ25:AJ26" si="7">AI25/AH25</f>
        <v>0.70070588235294118</v>
      </c>
      <c r="AK25" s="245">
        <v>1600</v>
      </c>
      <c r="AL25" s="245">
        <v>540</v>
      </c>
      <c r="AM25" s="246">
        <v>0</v>
      </c>
      <c r="AN25" s="245">
        <v>2600</v>
      </c>
      <c r="AO25" s="247">
        <v>0</v>
      </c>
      <c r="AP25" s="246">
        <v>0</v>
      </c>
      <c r="AQ25" s="251"/>
      <c r="AR25" s="243"/>
      <c r="AS25" s="243"/>
    </row>
    <row r="26" spans="1:45" s="10" customFormat="1" ht="70.5" customHeight="1" x14ac:dyDescent="0.25">
      <c r="A26" s="133" t="s">
        <v>78</v>
      </c>
      <c r="B26" s="165" t="s">
        <v>84</v>
      </c>
      <c r="C26" s="165">
        <v>4290</v>
      </c>
      <c r="D26" s="295">
        <v>570</v>
      </c>
      <c r="E26" s="96">
        <f>SUM(H26,K26,N26,Q26,T26,W26,Z26,AC26,AF26,AI26,AL26,AO26)</f>
        <v>311</v>
      </c>
      <c r="F26" s="270">
        <f>(E26*100%)/D26</f>
        <v>0.54561403508771933</v>
      </c>
      <c r="G26" s="96">
        <v>0</v>
      </c>
      <c r="H26" s="96">
        <v>10</v>
      </c>
      <c r="I26" s="134">
        <v>1</v>
      </c>
      <c r="J26" s="136">
        <v>17</v>
      </c>
      <c r="K26" s="136">
        <v>20</v>
      </c>
      <c r="L26" s="134">
        <f t="shared" si="1"/>
        <v>1.1764705882352942</v>
      </c>
      <c r="M26" s="136">
        <v>17</v>
      </c>
      <c r="N26" s="350">
        <v>22</v>
      </c>
      <c r="O26" s="134">
        <f t="shared" si="2"/>
        <v>1.2941176470588236</v>
      </c>
      <c r="P26" s="136">
        <v>32</v>
      </c>
      <c r="Q26" s="167">
        <v>20</v>
      </c>
      <c r="R26" s="134">
        <f t="shared" si="3"/>
        <v>0.625</v>
      </c>
      <c r="S26" s="138">
        <v>32</v>
      </c>
      <c r="T26" s="136">
        <v>34</v>
      </c>
      <c r="U26" s="134">
        <f t="shared" si="4"/>
        <v>1.0625</v>
      </c>
      <c r="V26" s="136">
        <v>32</v>
      </c>
      <c r="W26" s="136">
        <v>35</v>
      </c>
      <c r="X26" s="134">
        <f t="shared" si="5"/>
        <v>1.09375</v>
      </c>
      <c r="Y26" s="136">
        <v>32</v>
      </c>
      <c r="Z26" s="136">
        <v>17</v>
      </c>
      <c r="AA26" s="142">
        <f>Z26/Y26</f>
        <v>0.53125</v>
      </c>
      <c r="AB26" s="136">
        <v>32</v>
      </c>
      <c r="AC26" s="136">
        <v>38</v>
      </c>
      <c r="AD26" s="134">
        <v>0</v>
      </c>
      <c r="AE26" s="136">
        <v>54</v>
      </c>
      <c r="AF26" s="136">
        <v>55</v>
      </c>
      <c r="AG26" s="137">
        <f t="shared" si="6"/>
        <v>1.0185185185185186</v>
      </c>
      <c r="AH26" s="136">
        <v>54</v>
      </c>
      <c r="AI26" s="136">
        <v>31</v>
      </c>
      <c r="AJ26" s="134">
        <f t="shared" si="7"/>
        <v>0.57407407407407407</v>
      </c>
      <c r="AK26" s="136">
        <v>105</v>
      </c>
      <c r="AL26" s="136">
        <v>29</v>
      </c>
      <c r="AM26" s="134">
        <v>0</v>
      </c>
      <c r="AN26" s="136">
        <v>163</v>
      </c>
      <c r="AO26" s="96">
        <v>0</v>
      </c>
      <c r="AP26" s="134">
        <v>0</v>
      </c>
      <c r="AQ26" s="244"/>
      <c r="AR26" s="243"/>
      <c r="AS26" s="243"/>
    </row>
    <row r="27" spans="1:45" s="10" customFormat="1" ht="114.75" customHeight="1" x14ac:dyDescent="0.25">
      <c r="A27" s="133" t="s">
        <v>86</v>
      </c>
      <c r="B27" s="269" t="s">
        <v>67</v>
      </c>
      <c r="C27" s="252">
        <v>0</v>
      </c>
      <c r="D27" s="252">
        <v>6</v>
      </c>
      <c r="E27" s="96">
        <f>SUM(H27,K27,N27,Q27,T27,W27,Z27,AC27,AF27,AI27,AL27,AO27)</f>
        <v>3</v>
      </c>
      <c r="F27" s="270">
        <f>(E27*100%)/D27</f>
        <v>0.5</v>
      </c>
      <c r="G27" s="252">
        <v>0</v>
      </c>
      <c r="H27" s="252">
        <v>0</v>
      </c>
      <c r="I27" s="254">
        <v>0</v>
      </c>
      <c r="J27" s="253">
        <v>0</v>
      </c>
      <c r="K27" s="253">
        <v>0</v>
      </c>
      <c r="L27" s="254">
        <v>0</v>
      </c>
      <c r="M27" s="253">
        <v>0</v>
      </c>
      <c r="N27" s="352">
        <v>1</v>
      </c>
      <c r="O27" s="254">
        <v>0</v>
      </c>
      <c r="P27" s="253">
        <v>0</v>
      </c>
      <c r="Q27" s="166">
        <v>0</v>
      </c>
      <c r="R27" s="254">
        <v>0</v>
      </c>
      <c r="S27" s="131">
        <v>0</v>
      </c>
      <c r="T27" s="253">
        <v>0</v>
      </c>
      <c r="U27" s="254">
        <v>0</v>
      </c>
      <c r="V27" s="131">
        <v>0</v>
      </c>
      <c r="W27" s="131">
        <v>0</v>
      </c>
      <c r="X27" s="254">
        <v>0</v>
      </c>
      <c r="Y27" s="131">
        <v>0</v>
      </c>
      <c r="Z27" s="131">
        <v>0</v>
      </c>
      <c r="AA27" s="255">
        <v>0</v>
      </c>
      <c r="AB27" s="253">
        <v>0</v>
      </c>
      <c r="AC27" s="253">
        <v>2</v>
      </c>
      <c r="AD27" s="254">
        <v>0</v>
      </c>
      <c r="AE27" s="253">
        <v>0</v>
      </c>
      <c r="AF27" s="253">
        <v>0</v>
      </c>
      <c r="AG27" s="256">
        <v>0</v>
      </c>
      <c r="AH27" s="253">
        <v>0</v>
      </c>
      <c r="AI27" s="253">
        <v>0</v>
      </c>
      <c r="AJ27" s="254">
        <v>0</v>
      </c>
      <c r="AK27" s="253">
        <v>0</v>
      </c>
      <c r="AL27" s="253">
        <v>0</v>
      </c>
      <c r="AM27" s="254">
        <v>0</v>
      </c>
      <c r="AN27" s="252">
        <v>6</v>
      </c>
      <c r="AO27" s="252">
        <v>0</v>
      </c>
      <c r="AP27" s="254">
        <v>0</v>
      </c>
      <c r="AQ27" s="257"/>
      <c r="AR27" s="243"/>
      <c r="AS27" s="243"/>
    </row>
    <row r="28" spans="1:45" s="10" customFormat="1" ht="29.25" customHeight="1" x14ac:dyDescent="0.25">
      <c r="A28" s="133"/>
      <c r="B28" s="484" t="s">
        <v>77</v>
      </c>
      <c r="C28" s="485"/>
      <c r="D28" s="485"/>
      <c r="E28" s="485"/>
      <c r="F28" s="485"/>
      <c r="G28" s="485"/>
      <c r="H28" s="485"/>
      <c r="I28" s="485"/>
      <c r="J28" s="485"/>
      <c r="K28" s="485"/>
      <c r="L28" s="485"/>
      <c r="M28" s="485"/>
      <c r="N28" s="485"/>
      <c r="O28" s="485"/>
      <c r="P28" s="485"/>
      <c r="Q28" s="485"/>
      <c r="R28" s="485"/>
      <c r="S28" s="485"/>
      <c r="T28" s="485"/>
      <c r="U28" s="485"/>
      <c r="V28" s="241"/>
      <c r="W28" s="241"/>
      <c r="X28" s="241"/>
      <c r="Y28" s="241"/>
      <c r="Z28" s="241"/>
      <c r="AA28" s="241"/>
      <c r="AB28" s="241"/>
      <c r="AC28" s="241"/>
      <c r="AD28" s="241"/>
      <c r="AE28" s="241"/>
      <c r="AF28" s="241"/>
      <c r="AG28" s="241"/>
      <c r="AH28" s="241"/>
      <c r="AI28" s="242"/>
      <c r="AJ28" s="134"/>
      <c r="AK28" s="136"/>
      <c r="AL28" s="136"/>
      <c r="AM28" s="134"/>
      <c r="AN28" s="138"/>
      <c r="AO28" s="96"/>
      <c r="AP28" s="134"/>
      <c r="AQ28" s="244"/>
      <c r="AR28" s="243"/>
      <c r="AS28" s="243"/>
    </row>
    <row r="29" spans="1:45" s="10" customFormat="1" ht="71.25" customHeight="1" x14ac:dyDescent="0.25">
      <c r="A29" s="133" t="s">
        <v>32</v>
      </c>
      <c r="B29" s="132" t="s">
        <v>76</v>
      </c>
      <c r="C29" s="136">
        <v>0</v>
      </c>
      <c r="D29" s="136">
        <v>18</v>
      </c>
      <c r="E29" s="96">
        <f>SUM(H29,K29,N29,Q29,T29,W29,Z29,AC29,AF29,AI29,AL29,AO29)</f>
        <v>0</v>
      </c>
      <c r="F29" s="134">
        <v>0</v>
      </c>
      <c r="G29" s="96">
        <v>0</v>
      </c>
      <c r="H29" s="96">
        <v>0</v>
      </c>
      <c r="I29" s="134">
        <v>0</v>
      </c>
      <c r="J29" s="96">
        <v>0</v>
      </c>
      <c r="K29" s="96">
        <v>0</v>
      </c>
      <c r="L29" s="134">
        <v>0</v>
      </c>
      <c r="M29" s="96">
        <v>0</v>
      </c>
      <c r="N29" s="96">
        <v>0</v>
      </c>
      <c r="O29" s="134">
        <v>0</v>
      </c>
      <c r="P29" s="96">
        <v>0</v>
      </c>
      <c r="Q29" s="96">
        <v>0</v>
      </c>
      <c r="R29" s="134">
        <v>0</v>
      </c>
      <c r="S29" s="96">
        <v>0</v>
      </c>
      <c r="T29" s="96">
        <v>0</v>
      </c>
      <c r="U29" s="134">
        <v>0</v>
      </c>
      <c r="V29" s="96">
        <v>0</v>
      </c>
      <c r="W29" s="96">
        <v>0</v>
      </c>
      <c r="X29" s="134">
        <v>0</v>
      </c>
      <c r="Y29" s="96">
        <v>0</v>
      </c>
      <c r="Z29" s="96">
        <v>0</v>
      </c>
      <c r="AA29" s="134">
        <v>0</v>
      </c>
      <c r="AB29" s="136">
        <v>0</v>
      </c>
      <c r="AC29" s="96">
        <v>0</v>
      </c>
      <c r="AD29" s="134">
        <v>0</v>
      </c>
      <c r="AE29" s="136">
        <v>0</v>
      </c>
      <c r="AF29" s="96">
        <v>0</v>
      </c>
      <c r="AG29" s="134">
        <v>0</v>
      </c>
      <c r="AH29" s="136">
        <v>0</v>
      </c>
      <c r="AI29" s="96">
        <v>0</v>
      </c>
      <c r="AJ29" s="134">
        <v>0</v>
      </c>
      <c r="AK29" s="136">
        <v>10</v>
      </c>
      <c r="AL29" s="96">
        <v>0</v>
      </c>
      <c r="AM29" s="134">
        <v>0</v>
      </c>
      <c r="AN29" s="136">
        <v>8</v>
      </c>
      <c r="AO29" s="96">
        <v>0</v>
      </c>
      <c r="AP29" s="134">
        <v>0</v>
      </c>
      <c r="AQ29" s="96"/>
      <c r="AR29" s="135"/>
      <c r="AS29" s="135"/>
    </row>
    <row r="30" spans="1:45" s="9" customFormat="1" ht="11.25" customHeight="1" x14ac:dyDescent="0.25">
      <c r="A30" s="486" t="s">
        <v>33</v>
      </c>
      <c r="B30" s="487"/>
      <c r="C30" s="487"/>
      <c r="D30" s="487"/>
      <c r="E30" s="487"/>
      <c r="F30" s="487"/>
      <c r="G30" s="487"/>
      <c r="H30" s="487"/>
      <c r="I30" s="487"/>
      <c r="J30" s="487"/>
      <c r="K30" s="487"/>
      <c r="L30" s="487"/>
      <c r="M30" s="487"/>
      <c r="N30" s="487"/>
      <c r="O30" s="487"/>
      <c r="P30" s="487"/>
      <c r="Q30" s="487"/>
      <c r="R30" s="487"/>
      <c r="S30" s="487"/>
      <c r="T30" s="487"/>
      <c r="U30" s="487"/>
      <c r="V30" s="487"/>
      <c r="W30" s="487"/>
      <c r="X30" s="48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8"/>
      <c r="AR30" s="243"/>
      <c r="AS30" s="243"/>
    </row>
    <row r="31" spans="1:45" s="9" customFormat="1" ht="11.25" customHeight="1" x14ac:dyDescent="0.25">
      <c r="A31" s="486" t="s">
        <v>70</v>
      </c>
      <c r="B31" s="487"/>
      <c r="C31" s="487"/>
      <c r="D31" s="487"/>
      <c r="E31" s="487"/>
      <c r="F31" s="487"/>
      <c r="G31" s="487"/>
      <c r="H31" s="487"/>
      <c r="I31" s="487"/>
      <c r="J31" s="487"/>
      <c r="K31" s="487"/>
      <c r="L31" s="487"/>
      <c r="M31" s="487"/>
      <c r="N31" s="487"/>
      <c r="O31" s="487"/>
      <c r="P31" s="487"/>
      <c r="Q31" s="487"/>
      <c r="R31" s="487"/>
      <c r="S31" s="487"/>
      <c r="T31" s="487"/>
      <c r="U31" s="487"/>
      <c r="V31" s="487"/>
      <c r="W31" s="487"/>
      <c r="X31" s="48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8"/>
      <c r="AR31" s="243"/>
      <c r="AS31" s="243"/>
    </row>
    <row r="32" spans="1:45" s="9" customFormat="1" ht="45" x14ac:dyDescent="0.25">
      <c r="A32" s="133" t="s">
        <v>34</v>
      </c>
      <c r="B32" s="240" t="s">
        <v>35</v>
      </c>
      <c r="C32" s="96">
        <v>203</v>
      </c>
      <c r="D32" s="96">
        <v>2</v>
      </c>
      <c r="E32" s="96">
        <f>SUM(H32,K32,N32,Q32,T32,W32,Z32,AC32,AF32,AI32,AL32,AO32)</f>
        <v>2</v>
      </c>
      <c r="F32" s="270">
        <f>(E32*100%)/D32</f>
        <v>1</v>
      </c>
      <c r="G32" s="96">
        <v>0</v>
      </c>
      <c r="H32" s="96">
        <v>0</v>
      </c>
      <c r="I32" s="134">
        <v>0</v>
      </c>
      <c r="J32" s="96">
        <v>0</v>
      </c>
      <c r="K32" s="96">
        <v>0</v>
      </c>
      <c r="L32" s="134">
        <v>0</v>
      </c>
      <c r="M32" s="96">
        <v>0</v>
      </c>
      <c r="N32" s="96">
        <v>0</v>
      </c>
      <c r="O32" s="134">
        <v>0</v>
      </c>
      <c r="P32" s="96">
        <v>0</v>
      </c>
      <c r="Q32" s="96">
        <v>0</v>
      </c>
      <c r="R32" s="134">
        <v>0</v>
      </c>
      <c r="S32" s="96">
        <v>0</v>
      </c>
      <c r="T32" s="96">
        <v>0</v>
      </c>
      <c r="U32" s="134">
        <v>0</v>
      </c>
      <c r="V32" s="96">
        <v>0</v>
      </c>
      <c r="W32" s="96">
        <v>0</v>
      </c>
      <c r="X32" s="134">
        <v>0</v>
      </c>
      <c r="Y32" s="96">
        <v>2</v>
      </c>
      <c r="Z32" s="96">
        <v>2</v>
      </c>
      <c r="AA32" s="134">
        <f>Z32/Y32</f>
        <v>1</v>
      </c>
      <c r="AB32" s="96">
        <v>0</v>
      </c>
      <c r="AC32" s="96">
        <v>0</v>
      </c>
      <c r="AD32" s="134">
        <v>0</v>
      </c>
      <c r="AE32" s="96">
        <v>0</v>
      </c>
      <c r="AF32" s="96">
        <v>0</v>
      </c>
      <c r="AG32" s="134">
        <v>0</v>
      </c>
      <c r="AH32" s="96">
        <v>0</v>
      </c>
      <c r="AI32" s="96">
        <v>0</v>
      </c>
      <c r="AJ32" s="134">
        <v>0</v>
      </c>
      <c r="AK32" s="96">
        <v>0</v>
      </c>
      <c r="AL32" s="96">
        <v>0</v>
      </c>
      <c r="AM32" s="134">
        <v>0</v>
      </c>
      <c r="AN32" s="96">
        <v>0</v>
      </c>
      <c r="AO32" s="96">
        <v>0</v>
      </c>
      <c r="AP32" s="134">
        <v>0</v>
      </c>
      <c r="AQ32" s="235"/>
      <c r="AR32" s="135"/>
      <c r="AS32" s="135"/>
    </row>
    <row r="33" spans="1:45" s="12" customFormat="1" ht="12.75" customHeight="1" x14ac:dyDescent="0.25">
      <c r="A33" s="233"/>
      <c r="B33" s="258"/>
      <c r="C33" s="258"/>
      <c r="D33" s="258"/>
      <c r="E33" s="258"/>
      <c r="F33" s="258"/>
      <c r="G33" s="259"/>
      <c r="H33" s="259"/>
      <c r="I33" s="259"/>
      <c r="J33" s="260"/>
      <c r="K33" s="260"/>
      <c r="L33" s="260"/>
      <c r="M33" s="260"/>
      <c r="N33" s="260"/>
      <c r="O33" s="260"/>
      <c r="P33" s="260"/>
      <c r="Q33" s="260"/>
      <c r="R33" s="260"/>
      <c r="S33" s="260"/>
      <c r="T33" s="260"/>
      <c r="U33" s="260"/>
      <c r="V33" s="260"/>
      <c r="W33" s="260"/>
      <c r="X33" s="261"/>
      <c r="Y33" s="260"/>
      <c r="Z33" s="260"/>
      <c r="AA33" s="260"/>
      <c r="AB33" s="260"/>
      <c r="AC33" s="260"/>
      <c r="AD33" s="260"/>
      <c r="AE33" s="260"/>
      <c r="AF33" s="260"/>
      <c r="AG33" s="260"/>
      <c r="AH33" s="260"/>
      <c r="AI33" s="260"/>
      <c r="AJ33" s="260"/>
      <c r="AK33" s="260"/>
      <c r="AL33" s="260"/>
      <c r="AM33" s="260"/>
      <c r="AN33" s="260"/>
      <c r="AO33" s="260"/>
      <c r="AP33" s="260"/>
      <c r="AQ33" s="260"/>
      <c r="AR33" s="233"/>
      <c r="AS33" s="233"/>
    </row>
    <row r="34" spans="1:45" ht="18" customHeight="1" x14ac:dyDescent="0.25">
      <c r="B34" s="488" t="s">
        <v>97</v>
      </c>
      <c r="C34" s="488"/>
      <c r="D34" s="488"/>
      <c r="E34" s="488"/>
      <c r="F34" s="488"/>
      <c r="G34" s="488"/>
      <c r="H34" s="488"/>
      <c r="I34" s="488"/>
      <c r="J34" s="488"/>
      <c r="K34" s="488"/>
      <c r="L34" s="488"/>
      <c r="M34" s="488"/>
      <c r="N34" s="488"/>
      <c r="O34" s="488"/>
      <c r="P34" s="488"/>
      <c r="Q34" s="488"/>
      <c r="R34" s="264"/>
      <c r="S34" s="265"/>
      <c r="T34" s="266"/>
      <c r="U34" s="266"/>
      <c r="V34" s="266"/>
      <c r="W34" s="266"/>
      <c r="X34" s="266"/>
      <c r="Y34" s="266"/>
      <c r="Z34" s="266"/>
      <c r="AA34" s="266"/>
      <c r="AB34" s="265"/>
      <c r="AC34" s="266"/>
      <c r="AD34" s="266"/>
      <c r="AE34" s="266"/>
      <c r="AF34" s="266"/>
      <c r="AG34" s="266"/>
      <c r="AH34" s="266"/>
      <c r="AI34" s="266"/>
      <c r="AJ34" s="266"/>
      <c r="AK34" s="266"/>
      <c r="AL34" s="266"/>
      <c r="AM34" s="266"/>
      <c r="AN34" s="266"/>
      <c r="AO34" s="266"/>
      <c r="AP34" s="266"/>
      <c r="AQ34" s="266"/>
    </row>
    <row r="35" spans="1:45" s="1" customFormat="1" ht="9.75" hidden="1" customHeight="1" x14ac:dyDescent="0.25">
      <c r="A35" s="221"/>
      <c r="B35" s="221"/>
      <c r="C35" s="221"/>
      <c r="D35" s="221"/>
      <c r="E35" s="221"/>
      <c r="F35" s="221"/>
      <c r="G35" s="224"/>
      <c r="H35" s="224"/>
      <c r="I35" s="224"/>
      <c r="J35" s="224"/>
      <c r="K35" s="224"/>
      <c r="L35" s="262"/>
      <c r="M35" s="263"/>
      <c r="N35" s="262"/>
      <c r="O35" s="262"/>
      <c r="P35" s="266"/>
      <c r="Q35" s="482"/>
      <c r="R35" s="482"/>
      <c r="S35" s="263"/>
      <c r="T35" s="262"/>
      <c r="U35" s="262"/>
      <c r="V35" s="262"/>
      <c r="W35" s="262"/>
      <c r="X35" s="262"/>
      <c r="Y35" s="262"/>
      <c r="Z35" s="262"/>
      <c r="AA35" s="262"/>
      <c r="AB35" s="263"/>
      <c r="AC35" s="262"/>
      <c r="AD35" s="262"/>
      <c r="AE35" s="262"/>
      <c r="AF35" s="262"/>
      <c r="AG35" s="489"/>
      <c r="AH35" s="489"/>
      <c r="AI35" s="262"/>
      <c r="AJ35" s="262"/>
      <c r="AK35" s="262"/>
      <c r="AL35" s="262"/>
      <c r="AM35" s="262"/>
      <c r="AN35" s="262"/>
      <c r="AO35" s="262"/>
      <c r="AP35" s="262"/>
      <c r="AQ35" s="262"/>
      <c r="AR35" s="221"/>
      <c r="AS35" s="221"/>
    </row>
    <row r="36" spans="1:45" s="1" customFormat="1" ht="15.75" hidden="1" customHeight="1" x14ac:dyDescent="0.25">
      <c r="A36" s="221"/>
      <c r="B36" s="221"/>
      <c r="C36" s="221"/>
      <c r="D36" s="221"/>
      <c r="E36" s="221"/>
      <c r="F36" s="221"/>
      <c r="G36" s="481"/>
      <c r="H36" s="481"/>
      <c r="I36" s="481"/>
      <c r="J36" s="223"/>
      <c r="K36" s="223"/>
      <c r="L36" s="262"/>
      <c r="M36" s="263"/>
      <c r="N36" s="262"/>
      <c r="O36" s="262"/>
      <c r="P36" s="266"/>
      <c r="Q36" s="482"/>
      <c r="R36" s="482"/>
      <c r="S36" s="263"/>
      <c r="T36" s="262"/>
      <c r="U36" s="262"/>
      <c r="V36" s="262"/>
      <c r="W36" s="262"/>
      <c r="X36" s="262"/>
      <c r="Y36" s="262"/>
      <c r="Z36" s="262"/>
      <c r="AA36" s="262"/>
      <c r="AB36" s="263"/>
      <c r="AC36" s="262"/>
      <c r="AD36" s="262"/>
      <c r="AE36" s="221"/>
      <c r="AF36" s="262"/>
      <c r="AG36" s="262"/>
      <c r="AH36" s="262"/>
      <c r="AI36" s="262"/>
      <c r="AJ36" s="262"/>
      <c r="AK36" s="262"/>
      <c r="AL36" s="262"/>
      <c r="AM36" s="262"/>
      <c r="AN36" s="262"/>
      <c r="AO36" s="262"/>
      <c r="AP36" s="262"/>
      <c r="AQ36" s="262"/>
      <c r="AR36" s="221"/>
      <c r="AS36" s="221"/>
    </row>
    <row r="37" spans="1:45" s="1" customFormat="1" ht="9.75" customHeight="1" x14ac:dyDescent="0.25">
      <c r="A37" s="221"/>
      <c r="B37" s="221"/>
      <c r="C37" s="221"/>
      <c r="D37" s="221"/>
      <c r="E37" s="221"/>
      <c r="F37" s="221"/>
      <c r="G37" s="267"/>
      <c r="H37" s="267"/>
      <c r="I37" s="267"/>
      <c r="J37" s="223"/>
      <c r="K37" s="223"/>
      <c r="L37" s="262"/>
      <c r="M37" s="263"/>
      <c r="N37" s="262"/>
      <c r="O37" s="262"/>
      <c r="P37" s="266"/>
      <c r="Q37" s="482"/>
      <c r="R37" s="482"/>
      <c r="S37" s="263"/>
      <c r="T37" s="262"/>
      <c r="U37" s="262"/>
      <c r="V37" s="262"/>
      <c r="W37" s="262"/>
      <c r="X37" s="262"/>
      <c r="Y37" s="262"/>
      <c r="Z37" s="262"/>
      <c r="AA37" s="262"/>
      <c r="AB37" s="263"/>
      <c r="AC37" s="262"/>
      <c r="AD37" s="262"/>
      <c r="AE37" s="221"/>
      <c r="AF37" s="262"/>
      <c r="AG37" s="262"/>
      <c r="AH37" s="262"/>
      <c r="AI37" s="262"/>
      <c r="AJ37" s="262"/>
      <c r="AK37" s="262"/>
      <c r="AL37" s="262"/>
      <c r="AM37" s="262"/>
      <c r="AN37" s="262"/>
      <c r="AO37" s="262"/>
      <c r="AP37" s="262"/>
      <c r="AQ37" s="262"/>
      <c r="AR37" s="221"/>
      <c r="AS37" s="221"/>
    </row>
    <row r="38" spans="1:45" ht="21" customHeight="1" x14ac:dyDescent="0.25">
      <c r="B38" s="483" t="s">
        <v>93</v>
      </c>
      <c r="C38" s="483"/>
      <c r="D38" s="223"/>
      <c r="E38" s="223"/>
      <c r="F38" s="223"/>
      <c r="G38" s="223"/>
    </row>
    <row r="39" spans="1:45" ht="22.5" x14ac:dyDescent="0.25">
      <c r="B39" s="296" t="s">
        <v>74</v>
      </c>
    </row>
    <row r="40" spans="1:45" ht="22.5" x14ac:dyDescent="0.25">
      <c r="B40" s="296" t="s">
        <v>92</v>
      </c>
    </row>
    <row r="42" spans="1:45" s="8" customFormat="1" x14ac:dyDescent="0.25">
      <c r="A42" s="228"/>
      <c r="B42" s="228"/>
      <c r="C42" s="228"/>
      <c r="D42" s="228"/>
      <c r="E42" s="228"/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28"/>
      <c r="S42" s="228"/>
      <c r="T42" s="228"/>
      <c r="U42" s="228"/>
      <c r="V42" s="228"/>
      <c r="W42" s="228"/>
      <c r="X42" s="228"/>
      <c r="Y42" s="228"/>
      <c r="Z42" s="228"/>
      <c r="AA42" s="228" t="s">
        <v>36</v>
      </c>
      <c r="AB42" s="228"/>
      <c r="AC42" s="228"/>
      <c r="AD42" s="228"/>
      <c r="AE42" s="228"/>
      <c r="AF42" s="228"/>
      <c r="AG42" s="228"/>
      <c r="AH42" s="228"/>
      <c r="AI42" s="228"/>
      <c r="AJ42" s="228"/>
      <c r="AK42" s="228"/>
      <c r="AL42" s="228"/>
      <c r="AM42" s="228"/>
      <c r="AN42" s="228"/>
      <c r="AO42" s="228"/>
      <c r="AP42" s="228"/>
      <c r="AQ42" s="228"/>
      <c r="AR42" s="228"/>
      <c r="AS42" s="228"/>
    </row>
  </sheetData>
  <mergeCells count="37"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G36:I36"/>
    <mergeCell ref="Q36:R36"/>
    <mergeCell ref="Q37:R37"/>
    <mergeCell ref="B38:C38"/>
    <mergeCell ref="A23:X23"/>
    <mergeCell ref="A30:X30"/>
    <mergeCell ref="A31:X31"/>
    <mergeCell ref="B28:U28"/>
    <mergeCell ref="B34:Q34"/>
  </mergeCells>
  <pageMargins left="0.43307086614173229" right="0.43307086614173229" top="0" bottom="0" header="0.31496062992125984" footer="0.31496062992125984"/>
  <pageSetup paperSize="9" scale="45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 (финансы)</vt:lpstr>
      <vt:lpstr>2021 (показатели)</vt:lpstr>
      <vt:lpstr>'2021 (показатели)'!Область_печати</vt:lpstr>
      <vt:lpstr>'2021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Скорикова Александра Александровна</cp:lastModifiedBy>
  <cp:lastPrinted>2021-07-30T10:40:02Z</cp:lastPrinted>
  <dcterms:created xsi:type="dcterms:W3CDTF">2017-09-05T07:32:18Z</dcterms:created>
  <dcterms:modified xsi:type="dcterms:W3CDTF">2021-12-10T04:10:34Z</dcterms:modified>
</cp:coreProperties>
</file>