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10.2022\"/>
    </mc:Choice>
  </mc:AlternateContent>
  <bookViews>
    <workbookView xWindow="0" yWindow="0" windowWidth="15360" windowHeight="8205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4" i="10" l="1"/>
  <c r="AG27" i="10"/>
  <c r="AG24" i="10"/>
  <c r="AG26" i="10"/>
  <c r="AH49" i="9" l="1"/>
  <c r="AG50" i="9"/>
  <c r="AG49" i="9"/>
  <c r="AF48" i="9"/>
  <c r="AH41" i="9"/>
  <c r="AG41" i="9"/>
  <c r="AH39" i="9"/>
  <c r="AH38" i="9"/>
  <c r="AH24" i="9"/>
  <c r="F48" i="9" l="1"/>
  <c r="AD27" i="10" l="1"/>
  <c r="AD26" i="10"/>
  <c r="AD24" i="10"/>
  <c r="AD50" i="9" l="1"/>
  <c r="AC50" i="9"/>
  <c r="AD49" i="9"/>
  <c r="AC49" i="9"/>
  <c r="E50" i="9"/>
  <c r="AF41" i="9"/>
  <c r="AE41" i="9"/>
  <c r="AE39" i="9"/>
  <c r="AE38" i="9"/>
  <c r="AD41" i="9"/>
  <c r="F41" i="9" s="1"/>
  <c r="AC41" i="9"/>
  <c r="AE24" i="9"/>
  <c r="AE23" i="9"/>
  <c r="AE50" i="9" l="1"/>
  <c r="AE49" i="9"/>
  <c r="AA34" i="10"/>
  <c r="AA27" i="10"/>
  <c r="AA26" i="10"/>
  <c r="AA24" i="10"/>
  <c r="E14" i="10" l="1"/>
  <c r="AB49" i="9"/>
  <c r="Z49" i="9"/>
  <c r="Z50" i="9"/>
  <c r="AB41" i="9"/>
  <c r="AA41" i="9"/>
  <c r="Z41" i="9"/>
  <c r="AB39" i="9"/>
  <c r="AB38" i="9"/>
  <c r="AB24" i="9"/>
  <c r="AB23" i="9"/>
  <c r="X27" i="10" l="1"/>
  <c r="X26" i="10"/>
  <c r="X24" i="10"/>
  <c r="X14" i="10" l="1"/>
  <c r="F38" i="9"/>
  <c r="F39" i="9"/>
  <c r="F24" i="9"/>
  <c r="F23" i="9"/>
  <c r="Y42" i="9"/>
  <c r="Y41" i="9"/>
  <c r="X41" i="9"/>
  <c r="W42" i="9"/>
  <c r="W41" i="9"/>
  <c r="Y39" i="9"/>
  <c r="Y38" i="9"/>
  <c r="Y26" i="9"/>
  <c r="X26" i="9"/>
  <c r="Y24" i="9"/>
  <c r="X16" i="9"/>
  <c r="Y16" i="9" s="1"/>
  <c r="Y13" i="9"/>
  <c r="Y14" i="9"/>
  <c r="Y12" i="9"/>
  <c r="F50" i="9" l="1"/>
  <c r="F51" i="9" s="1"/>
  <c r="F49" i="9"/>
  <c r="U34" i="10"/>
  <c r="S51" i="9" l="1"/>
  <c r="S50" i="9"/>
  <c r="S49" i="9"/>
  <c r="S42" i="9"/>
  <c r="S21" i="9"/>
  <c r="S18" i="9"/>
  <c r="M51" i="9"/>
  <c r="M50" i="9"/>
  <c r="G39" i="9" l="1"/>
  <c r="U41" i="9" l="1"/>
  <c r="V39" i="9"/>
  <c r="V38" i="9"/>
  <c r="V26" i="9"/>
  <c r="V23" i="9"/>
  <c r="U24" i="10" l="1"/>
  <c r="U27" i="10"/>
  <c r="U26" i="10"/>
  <c r="R50" i="9" l="1"/>
  <c r="R49" i="9"/>
  <c r="R41" i="9"/>
  <c r="R48" i="9"/>
  <c r="T41" i="9"/>
  <c r="V41" i="9" s="1"/>
  <c r="S24" i="9"/>
  <c r="S23" i="9"/>
  <c r="R21" i="9"/>
  <c r="L26" i="10" l="1"/>
  <c r="E26" i="10"/>
  <c r="R24" i="10"/>
  <c r="R27" i="10"/>
  <c r="R26" i="10"/>
  <c r="O27" i="10" l="1"/>
  <c r="O26" i="10"/>
  <c r="O24" i="10"/>
  <c r="AO50" i="9" l="1"/>
  <c r="O41" i="9"/>
  <c r="N41" i="9"/>
  <c r="P24" i="9"/>
  <c r="P39" i="9"/>
  <c r="P41" i="9" l="1"/>
  <c r="AO41" i="9"/>
  <c r="E40" i="9"/>
  <c r="L26" i="9" l="1"/>
  <c r="E37" i="9" l="1"/>
  <c r="E34" i="10" l="1"/>
  <c r="E32" i="10"/>
  <c r="E30" i="10"/>
  <c r="AF50" i="9" l="1"/>
  <c r="AH50" i="9" s="1"/>
  <c r="AF49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E27" i="10" l="1"/>
  <c r="AM48" i="9" l="1"/>
  <c r="AM49" i="9"/>
  <c r="AM50" i="9"/>
  <c r="AL50" i="9"/>
  <c r="AL49" i="9"/>
  <c r="AL48" i="9"/>
  <c r="AM26" i="9"/>
  <c r="AO49" i="9" l="1"/>
  <c r="AO48" i="9"/>
  <c r="E24" i="10" l="1"/>
  <c r="AG48" i="9" l="1"/>
  <c r="AG26" i="9"/>
  <c r="AG51" i="9" l="1"/>
  <c r="AD48" i="9"/>
  <c r="AC48" i="9" l="1"/>
  <c r="AD47" i="9"/>
  <c r="AD21" i="9"/>
  <c r="AC51" i="9" l="1"/>
  <c r="T36" i="9" l="1"/>
  <c r="AF36" i="9"/>
  <c r="AG36" i="9"/>
  <c r="AI50" i="9"/>
  <c r="AI49" i="9"/>
  <c r="AJ16" i="9"/>
  <c r="F34" i="9" l="1"/>
  <c r="F33" i="9"/>
  <c r="G24" i="9"/>
  <c r="G23" i="9"/>
  <c r="F18" i="9"/>
  <c r="AA50" i="9"/>
  <c r="AB50" i="9" s="1"/>
  <c r="AA49" i="9"/>
  <c r="AA48" i="9"/>
  <c r="AA26" i="9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F27" i="9"/>
  <c r="F31" i="9" l="1"/>
  <c r="F43" i="9" l="1"/>
  <c r="F44" i="9"/>
  <c r="F45" i="9"/>
  <c r="F46" i="9"/>
  <c r="F40" i="9"/>
  <c r="F32" i="9"/>
  <c r="F35" i="9"/>
  <c r="F37" i="9"/>
  <c r="G38" i="9"/>
  <c r="F22" i="9"/>
  <c r="F25" i="9"/>
  <c r="F17" i="9"/>
  <c r="G17" i="9" s="1"/>
  <c r="F19" i="9"/>
  <c r="F20" i="9"/>
  <c r="F13" i="9"/>
  <c r="F14" i="9"/>
  <c r="F15" i="9"/>
  <c r="F12" i="9"/>
  <c r="G18" i="9" l="1"/>
  <c r="X51" i="9" l="1"/>
  <c r="Y50" i="9"/>
  <c r="Y49" i="9"/>
  <c r="Y51" i="9" l="1"/>
  <c r="O50" i="9" l="1"/>
  <c r="P50" i="9" s="1"/>
  <c r="I50" i="9"/>
  <c r="U50" i="9"/>
  <c r="U49" i="9"/>
  <c r="V49" i="9" s="1"/>
  <c r="U51" i="9" l="1"/>
  <c r="O49" i="9"/>
  <c r="R51" i="9" l="1"/>
  <c r="R26" i="9" l="1"/>
  <c r="O17" i="10" l="1"/>
  <c r="O48" i="9" l="1"/>
  <c r="O51" i="9" s="1"/>
  <c r="L27" i="10" l="1"/>
  <c r="T49" i="9" l="1"/>
  <c r="T50" i="9"/>
  <c r="V50" i="9" s="1"/>
  <c r="E37" i="10" l="1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H26" i="9" s="1"/>
  <c r="AD26" i="9"/>
  <c r="F26" i="9" s="1"/>
  <c r="F42" i="9" s="1"/>
  <c r="AC26" i="9"/>
  <c r="AE26" i="9" s="1"/>
  <c r="Z26" i="9"/>
  <c r="AB26" i="9" s="1"/>
  <c r="W26" i="9"/>
  <c r="U26" i="9"/>
  <c r="T26" i="9"/>
  <c r="Q26" i="9"/>
  <c r="O26" i="9"/>
  <c r="N26" i="9"/>
  <c r="K26" i="9"/>
  <c r="M26" i="9" s="1"/>
  <c r="I26" i="9"/>
  <c r="H26" i="9"/>
  <c r="P26" i="9" l="1"/>
  <c r="AO42" i="9"/>
  <c r="Q42" i="9"/>
  <c r="AL42" i="9"/>
  <c r="AC42" i="9"/>
  <c r="I42" i="9"/>
  <c r="AD42" i="9"/>
  <c r="N42" i="9"/>
  <c r="Z42" i="9"/>
  <c r="AF42" i="9"/>
  <c r="AH42" i="9" s="1"/>
  <c r="T42" i="9"/>
  <c r="AI42" i="9"/>
  <c r="F36" i="9"/>
  <c r="AA42" i="9"/>
  <c r="G41" i="9"/>
  <c r="U42" i="9"/>
  <c r="R42" i="9"/>
  <c r="O42" i="9"/>
  <c r="H42" i="9"/>
  <c r="L42" i="9"/>
  <c r="AJ42" i="9"/>
  <c r="K42" i="9"/>
  <c r="AP42" i="9"/>
  <c r="AO47" i="9"/>
  <c r="AE42" i="9" l="1"/>
  <c r="AB42" i="9"/>
  <c r="V42" i="9"/>
  <c r="P42" i="9"/>
  <c r="AA51" i="9"/>
  <c r="E36" i="9"/>
  <c r="T48" i="9" l="1"/>
  <c r="AI48" i="9" l="1"/>
  <c r="AI51" i="9" s="1"/>
  <c r="AJ50" i="9"/>
  <c r="AJ49" i="9"/>
  <c r="AJ48" i="9"/>
  <c r="AP50" i="9"/>
  <c r="AP49" i="9"/>
  <c r="AD51" i="9" l="1"/>
  <c r="AE51" i="9" s="1"/>
  <c r="AP48" i="9" l="1"/>
  <c r="AP21" i="9"/>
  <c r="AP51" i="9" l="1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22" i="9"/>
  <c r="E20" i="9"/>
  <c r="E19" i="9"/>
  <c r="E48" i="9" l="1"/>
  <c r="E51" i="9" s="1"/>
  <c r="F16" i="9"/>
  <c r="F47" i="9"/>
  <c r="F21" i="9"/>
  <c r="G50" i="9"/>
  <c r="G49" i="9"/>
  <c r="E26" i="9"/>
  <c r="AF51" i="9"/>
  <c r="AH51" i="9" s="1"/>
  <c r="E47" i="9"/>
  <c r="AL51" i="9"/>
  <c r="G51" i="9" l="1"/>
  <c r="G26" i="9"/>
  <c r="G48" i="9"/>
  <c r="G14" i="9" l="1"/>
  <c r="AA52" i="9" l="1"/>
  <c r="AD52" i="9"/>
  <c r="AI21" i="9" l="1"/>
  <c r="AP52" i="9" l="1"/>
  <c r="AL47" i="9"/>
  <c r="AI47" i="9"/>
  <c r="AF47" i="9"/>
  <c r="AC47" i="9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F16" i="9"/>
  <c r="AC16" i="9"/>
  <c r="Z16" i="9"/>
  <c r="Z48" i="9" s="1"/>
  <c r="W16" i="9"/>
  <c r="T16" i="9"/>
  <c r="AH52" i="9" l="1"/>
  <c r="Z51" i="9"/>
  <c r="AB51" i="9" s="1"/>
  <c r="T51" i="9"/>
  <c r="AC52" i="9"/>
  <c r="AI52" i="9"/>
  <c r="AF52" i="9"/>
  <c r="AM52" i="9"/>
  <c r="U52" i="9"/>
  <c r="AG52" i="9"/>
  <c r="AK52" i="9"/>
  <c r="X52" i="9"/>
  <c r="O52" i="9"/>
  <c r="AL52" i="9"/>
  <c r="V51" i="9" l="1"/>
  <c r="V52" i="9" s="1"/>
  <c r="Z52" i="9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AO51" i="9" l="1"/>
  <c r="AO52" i="9" l="1"/>
  <c r="AQ52" i="9"/>
</calcChain>
</file>

<file path=xl/sharedStrings.xml><?xml version="1.0" encoding="utf-8"?>
<sst xmlns="http://schemas.openxmlformats.org/spreadsheetml/2006/main" count="234" uniqueCount="109">
  <si>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</si>
  <si>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</si>
  <si>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</si>
  <si>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</si>
  <si>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</si>
  <si>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</si>
  <si>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</si>
  <si>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</si>
  <si>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</si>
  <si>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</si>
  <si>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</si>
  <si>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</si>
  <si>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</si>
  <si>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</si>
  <si>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</si>
  <si>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</si>
  <si>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</si>
  <si>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</si>
  <si>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</si>
  <si>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</si>
  <si>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</si>
  <si>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</si>
  <si>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</si>
  <si>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</si>
  <si>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</si>
  <si>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</si>
  <si>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</si>
  <si>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</si>
  <si>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</si>
  <si>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</si>
  <si>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</si>
  <si>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</si>
  <si>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</si>
  <si>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</si>
  <si>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</si>
  <si>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</si>
  <si>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</si>
  <si>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</si>
  <si>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</si>
  <si>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</si>
  <si>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</si>
  <si>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</si>
  <si>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</si>
  <si>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</si>
  <si>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</si>
  <si>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</si>
  <si>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</si>
  <si>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</si>
  <si>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</si>
  <si>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</si>
  <si>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</si>
  <si>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</si>
  <si>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</si>
  <si>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</si>
  <si>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</si>
  <si>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</si>
  <si>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</si>
  <si>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</si>
  <si>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</si>
  <si>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</si>
  <si>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</si>
  <si>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</si>
  <si>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</si>
  <si>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</si>
  <si>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</si>
  <si>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</si>
  <si>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</si>
  <si>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</si>
  <si>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</si>
  <si>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</si>
  <si>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</si>
  <si>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</si>
  <si>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</si>
  <si>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</si>
  <si>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</si>
  <si>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</si>
  <si>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</si>
  <si>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</si>
  <si>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</si>
  <si>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</si>
  <si>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</si>
  <si>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</si>
  <si>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</si>
  <si>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</si>
  <si>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</si>
  <si>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</si>
  <si>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</si>
  <si>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</si>
  <si>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</si>
  <si>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</si>
  <si>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</si>
  <si>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</si>
  <si>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</si>
  <si>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</si>
  <si>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</si>
  <si>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</si>
  <si>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</si>
  <si>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</si>
  <si>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</si>
  <si>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</si>
  <si>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</si>
  <si>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</si>
  <si>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План на 2022 год,       тыс. руб.</t>
  </si>
  <si>
    <t>Значение показателя на 2022 год</t>
  </si>
  <si>
    <t>Директор департамента муниципальной собственности___________________ М.В.Тараева</t>
  </si>
  <si>
    <t>Скорикова Александра Александровна</t>
  </si>
  <si>
    <t>тел. (34643) 9-66-56 доб.412</t>
  </si>
  <si>
    <t>«Развитие жилищной сферы на территории города Мегиона в 2019 -2025 годах» 
за сентябрь 2022 года</t>
  </si>
  <si>
    <t>«Развитие жилищной сферы на территории города Мегиона в 2019 -2025 годах» за сентябрь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</si>
</sst>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0" fontId="9" fillId="2" borderId="14" xfId="1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AK39" activePane="bottomRight" state="frozen"/>
      <selection pane="topRight" activeCell="G1" sqref="G1"/>
      <selection pane="bottomLeft" activeCell="A12" sqref="A12"/>
      <selection pane="bottomRight" activeCell="F57" sqref="F57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20" customWidth="1"/>
    <col min="9" max="9" width="7" style="320" customWidth="1"/>
    <col min="10" max="10" width="5.7109375" style="320" customWidth="1"/>
    <col min="11" max="11" width="8.7109375" style="320" customWidth="1"/>
    <col min="12" max="12" width="9.140625" style="320" customWidth="1"/>
    <col min="13" max="15" width="8" style="320" customWidth="1"/>
    <col min="16" max="16" width="7.28515625" style="320" customWidth="1"/>
    <col min="17" max="17" width="9.42578125" style="320" customWidth="1"/>
    <col min="18" max="18" width="7.85546875" style="320" customWidth="1"/>
    <col min="19" max="19" width="7" style="320" customWidth="1"/>
    <col min="20" max="20" width="8.140625" style="320" customWidth="1"/>
    <col min="21" max="21" width="10.140625" style="320" customWidth="1"/>
    <col min="22" max="22" width="6.5703125" style="320" customWidth="1"/>
    <col min="23" max="23" width="9.28515625" style="320" customWidth="1"/>
    <col min="24" max="24" width="9.85546875" style="320" customWidth="1"/>
    <col min="25" max="25" width="7.5703125" style="320" customWidth="1"/>
    <col min="26" max="26" width="8.7109375" style="320" customWidth="1"/>
    <col min="27" max="27" width="9.85546875" style="320" customWidth="1"/>
    <col min="28" max="28" width="7.140625" style="320" customWidth="1"/>
    <col min="29" max="29" width="8.7109375" style="320" customWidth="1"/>
    <col min="30" max="30" width="8.5703125" style="320" customWidth="1"/>
    <col min="31" max="31" width="8.140625" style="320" customWidth="1"/>
    <col min="32" max="33" width="8.7109375" style="320" customWidth="1"/>
    <col min="34" max="34" width="7.7109375" style="320" customWidth="1"/>
    <col min="35" max="35" width="9.7109375" style="320" customWidth="1"/>
    <col min="36" max="36" width="9.28515625" style="320" customWidth="1"/>
    <col min="37" max="37" width="8" style="320" customWidth="1"/>
    <col min="38" max="38" width="9.42578125" style="320" customWidth="1"/>
    <col min="39" max="39" width="7.5703125" style="320" customWidth="1"/>
    <col min="40" max="40" width="7.28515625" style="320" customWidth="1"/>
    <col min="41" max="41" width="11.28515625" style="320" customWidth="1"/>
    <col min="42" max="42" width="9" style="320" customWidth="1"/>
    <col min="43" max="43" width="6.28515625" style="320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17"/>
      <c r="J1" s="317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9"/>
      <c r="X1" s="46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8"/>
      <c r="AN1" s="318"/>
      <c r="AO1" s="318"/>
      <c r="AP1" s="318"/>
      <c r="AQ1" s="318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9"/>
      <c r="X2" s="46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  <c r="AM2" s="318"/>
      <c r="AN2" s="318"/>
      <c r="AO2" s="318"/>
      <c r="AP2" s="318"/>
      <c r="AQ2" s="318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9"/>
      <c r="X3" s="46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8"/>
      <c r="AK3" s="318"/>
      <c r="AL3" s="318"/>
      <c r="AM3" s="318"/>
      <c r="AN3" s="318"/>
      <c r="AO3" s="318"/>
      <c r="AP3" s="318"/>
      <c r="AQ3" s="318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9"/>
      <c r="X4" s="46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8"/>
      <c r="AQ4" s="318"/>
      <c r="AR4" s="3"/>
      <c r="AU4" s="95"/>
      <c r="AV4" s="95"/>
      <c r="AW4" s="95"/>
    </row>
    <row r="5" spans="1:49" s="4" customFormat="1" ht="14.25" customHeight="1" x14ac:dyDescent="0.2">
      <c r="A5" s="340" t="s">
        <v>25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318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341" t="s">
        <v>107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318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64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342" t="s">
        <v>1</v>
      </c>
      <c r="B8" s="342" t="s">
        <v>26</v>
      </c>
      <c r="C8" s="342" t="s">
        <v>27</v>
      </c>
      <c r="D8" s="342" t="s">
        <v>28</v>
      </c>
      <c r="E8" s="342" t="s">
        <v>29</v>
      </c>
      <c r="F8" s="342"/>
      <c r="G8" s="344"/>
      <c r="H8" s="345" t="s">
        <v>4</v>
      </c>
      <c r="I8" s="346"/>
      <c r="J8" s="346"/>
      <c r="K8" s="342"/>
      <c r="L8" s="342"/>
      <c r="M8" s="342"/>
      <c r="N8" s="342"/>
      <c r="O8" s="342"/>
      <c r="P8" s="342"/>
      <c r="Q8" s="342"/>
      <c r="R8" s="342"/>
      <c r="S8" s="342"/>
      <c r="T8" s="355" t="s">
        <v>4</v>
      </c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6"/>
      <c r="AG8" s="356"/>
      <c r="AH8" s="356"/>
      <c r="AI8" s="356"/>
      <c r="AJ8" s="356"/>
      <c r="AK8" s="356"/>
      <c r="AL8" s="356"/>
      <c r="AM8" s="356"/>
      <c r="AN8" s="356"/>
      <c r="AO8" s="356"/>
      <c r="AP8" s="356"/>
      <c r="AQ8" s="357"/>
      <c r="AR8" s="344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43"/>
      <c r="B9" s="343"/>
      <c r="C9" s="343"/>
      <c r="D9" s="343"/>
      <c r="E9" s="359" t="s">
        <v>102</v>
      </c>
      <c r="F9" s="343" t="s">
        <v>54</v>
      </c>
      <c r="G9" s="358" t="s">
        <v>20</v>
      </c>
      <c r="H9" s="360" t="s">
        <v>6</v>
      </c>
      <c r="I9" s="343"/>
      <c r="J9" s="343"/>
      <c r="K9" s="361" t="s">
        <v>7</v>
      </c>
      <c r="L9" s="343"/>
      <c r="M9" s="343"/>
      <c r="N9" s="359" t="s">
        <v>8</v>
      </c>
      <c r="O9" s="359"/>
      <c r="P9" s="359"/>
      <c r="Q9" s="343" t="s">
        <v>9</v>
      </c>
      <c r="R9" s="343"/>
      <c r="S9" s="343"/>
      <c r="T9" s="343" t="s">
        <v>10</v>
      </c>
      <c r="U9" s="343"/>
      <c r="V9" s="343"/>
      <c r="W9" s="343" t="s">
        <v>11</v>
      </c>
      <c r="X9" s="343"/>
      <c r="Y9" s="343"/>
      <c r="Z9" s="343" t="s">
        <v>12</v>
      </c>
      <c r="AA9" s="343"/>
      <c r="AB9" s="343"/>
      <c r="AC9" s="343" t="s">
        <v>13</v>
      </c>
      <c r="AD9" s="343"/>
      <c r="AE9" s="343"/>
      <c r="AF9" s="343" t="s">
        <v>14</v>
      </c>
      <c r="AG9" s="343"/>
      <c r="AH9" s="343"/>
      <c r="AI9" s="343" t="s">
        <v>15</v>
      </c>
      <c r="AJ9" s="343"/>
      <c r="AK9" s="343"/>
      <c r="AL9" s="343" t="s">
        <v>16</v>
      </c>
      <c r="AM9" s="343"/>
      <c r="AN9" s="343"/>
      <c r="AO9" s="343" t="s">
        <v>17</v>
      </c>
      <c r="AP9" s="343"/>
      <c r="AQ9" s="343"/>
      <c r="AR9" s="358"/>
      <c r="AS9" s="24"/>
      <c r="AT9" s="23"/>
      <c r="AU9" s="78"/>
      <c r="AV9" s="78"/>
      <c r="AW9" s="78"/>
    </row>
    <row r="10" spans="1:49" s="8" customFormat="1" ht="45" customHeight="1" x14ac:dyDescent="0.25">
      <c r="A10" s="343"/>
      <c r="B10" s="343"/>
      <c r="C10" s="343"/>
      <c r="D10" s="343"/>
      <c r="E10" s="359"/>
      <c r="F10" s="343"/>
      <c r="G10" s="358"/>
      <c r="H10" s="138" t="s">
        <v>18</v>
      </c>
      <c r="I10" s="192" t="s">
        <v>19</v>
      </c>
      <c r="J10" s="192" t="s">
        <v>20</v>
      </c>
      <c r="K10" s="25" t="s">
        <v>18</v>
      </c>
      <c r="L10" s="192" t="s">
        <v>19</v>
      </c>
      <c r="M10" s="192" t="s">
        <v>20</v>
      </c>
      <c r="N10" s="193" t="s">
        <v>18</v>
      </c>
      <c r="O10" s="193" t="s">
        <v>19</v>
      </c>
      <c r="P10" s="193" t="s">
        <v>20</v>
      </c>
      <c r="Q10" s="192" t="s">
        <v>18</v>
      </c>
      <c r="R10" s="192" t="s">
        <v>19</v>
      </c>
      <c r="S10" s="192" t="s">
        <v>20</v>
      </c>
      <c r="T10" s="192" t="s">
        <v>18</v>
      </c>
      <c r="U10" s="192" t="s">
        <v>19</v>
      </c>
      <c r="V10" s="192" t="s">
        <v>20</v>
      </c>
      <c r="W10" s="192" t="s">
        <v>18</v>
      </c>
      <c r="X10" s="192" t="s">
        <v>19</v>
      </c>
      <c r="Y10" s="192" t="s">
        <v>20</v>
      </c>
      <c r="Z10" s="192" t="s">
        <v>18</v>
      </c>
      <c r="AA10" s="192" t="s">
        <v>19</v>
      </c>
      <c r="AB10" s="192" t="s">
        <v>20</v>
      </c>
      <c r="AC10" s="193" t="s">
        <v>18</v>
      </c>
      <c r="AD10" s="192" t="s">
        <v>19</v>
      </c>
      <c r="AE10" s="192" t="s">
        <v>20</v>
      </c>
      <c r="AF10" s="192" t="s">
        <v>18</v>
      </c>
      <c r="AG10" s="192" t="s">
        <v>19</v>
      </c>
      <c r="AH10" s="192" t="s">
        <v>20</v>
      </c>
      <c r="AI10" s="192" t="s">
        <v>18</v>
      </c>
      <c r="AJ10" s="192" t="s">
        <v>19</v>
      </c>
      <c r="AK10" s="192" t="s">
        <v>20</v>
      </c>
      <c r="AL10" s="192" t="s">
        <v>18</v>
      </c>
      <c r="AM10" s="192" t="s">
        <v>19</v>
      </c>
      <c r="AN10" s="192" t="s">
        <v>20</v>
      </c>
      <c r="AO10" s="192" t="s">
        <v>18</v>
      </c>
      <c r="AP10" s="192" t="s">
        <v>19</v>
      </c>
      <c r="AQ10" s="192" t="s">
        <v>20</v>
      </c>
      <c r="AR10" s="358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368" t="s">
        <v>66</v>
      </c>
      <c r="B12" s="353" t="s">
        <v>21</v>
      </c>
      <c r="C12" s="353" t="s">
        <v>55</v>
      </c>
      <c r="D12" s="90" t="s">
        <v>30</v>
      </c>
      <c r="E12" s="65">
        <v>120.25</v>
      </c>
      <c r="F12" s="65">
        <f>SUM(I12+L12+O12+R12+U12+X12+AA12+AD12+AG12+AJ12+AM12+AP12)</f>
        <v>68.72</v>
      </c>
      <c r="G12" s="162">
        <v>0</v>
      </c>
      <c r="H12" s="265">
        <v>0</v>
      </c>
      <c r="I12" s="197">
        <v>0</v>
      </c>
      <c r="J12" s="268">
        <v>0</v>
      </c>
      <c r="K12" s="266">
        <v>0</v>
      </c>
      <c r="L12" s="197">
        <v>0</v>
      </c>
      <c r="M12" s="268">
        <v>0</v>
      </c>
      <c r="N12" s="65">
        <v>0</v>
      </c>
      <c r="O12" s="65">
        <v>0</v>
      </c>
      <c r="P12" s="231">
        <v>0</v>
      </c>
      <c r="Q12" s="197">
        <v>0</v>
      </c>
      <c r="R12" s="197">
        <v>0</v>
      </c>
      <c r="S12" s="268">
        <v>0</v>
      </c>
      <c r="T12" s="197">
        <v>0</v>
      </c>
      <c r="U12" s="197">
        <v>0</v>
      </c>
      <c r="V12" s="268">
        <v>0</v>
      </c>
      <c r="W12" s="197">
        <v>68.72</v>
      </c>
      <c r="X12" s="197">
        <v>68.72</v>
      </c>
      <c r="Y12" s="267">
        <f>X12/W12</f>
        <v>1</v>
      </c>
      <c r="Z12" s="197">
        <v>0</v>
      </c>
      <c r="AA12" s="197">
        <v>0</v>
      </c>
      <c r="AB12" s="268">
        <v>0</v>
      </c>
      <c r="AC12" s="65">
        <v>0</v>
      </c>
      <c r="AD12" s="65">
        <v>0</v>
      </c>
      <c r="AE12" s="269">
        <v>0</v>
      </c>
      <c r="AF12" s="65">
        <v>0</v>
      </c>
      <c r="AG12" s="65">
        <v>0</v>
      </c>
      <c r="AH12" s="121">
        <v>0</v>
      </c>
      <c r="AI12" s="65">
        <v>0</v>
      </c>
      <c r="AJ12" s="65">
        <v>0</v>
      </c>
      <c r="AK12" s="121">
        <v>0</v>
      </c>
      <c r="AL12" s="65">
        <v>51.53</v>
      </c>
      <c r="AM12" s="65">
        <v>0</v>
      </c>
      <c r="AN12" s="121">
        <v>0</v>
      </c>
      <c r="AO12" s="197">
        <v>0</v>
      </c>
      <c r="AP12" s="189">
        <v>0</v>
      </c>
      <c r="AQ12" s="207">
        <v>0</v>
      </c>
      <c r="AR12" s="198"/>
      <c r="AS12" s="76"/>
      <c r="AT12" s="77"/>
      <c r="AU12" s="78"/>
      <c r="AV12" s="78"/>
      <c r="AW12" s="78"/>
    </row>
    <row r="13" spans="1:49" s="89" customFormat="1" ht="15" customHeight="1" x14ac:dyDescent="0.25">
      <c r="A13" s="348"/>
      <c r="B13" s="351"/>
      <c r="C13" s="351"/>
      <c r="D13" s="84" t="s">
        <v>31</v>
      </c>
      <c r="E13" s="65">
        <v>2277.69</v>
      </c>
      <c r="F13" s="65">
        <f t="shared" ref="F13:F46" si="0">SUM(I13+L13+O13+R13+U13+X13+AA13+AD13+AG13+AJ13+AM13+AP13)</f>
        <v>1301.53</v>
      </c>
      <c r="G13" s="146">
        <v>0</v>
      </c>
      <c r="H13" s="244">
        <v>0</v>
      </c>
      <c r="I13" s="169">
        <v>0</v>
      </c>
      <c r="J13" s="269">
        <v>0</v>
      </c>
      <c r="K13" s="270">
        <v>0</v>
      </c>
      <c r="L13" s="169">
        <v>0</v>
      </c>
      <c r="M13" s="269">
        <v>0</v>
      </c>
      <c r="N13" s="71">
        <v>0</v>
      </c>
      <c r="O13" s="71">
        <v>0</v>
      </c>
      <c r="P13" s="257">
        <v>0</v>
      </c>
      <c r="Q13" s="169">
        <v>0</v>
      </c>
      <c r="R13" s="169">
        <v>0</v>
      </c>
      <c r="S13" s="269">
        <v>0</v>
      </c>
      <c r="T13" s="169">
        <v>0</v>
      </c>
      <c r="U13" s="169">
        <v>0</v>
      </c>
      <c r="V13" s="269">
        <v>0</v>
      </c>
      <c r="W13" s="169">
        <v>1301.53</v>
      </c>
      <c r="X13" s="169">
        <v>1301.53</v>
      </c>
      <c r="Y13" s="267">
        <f t="shared" ref="Y13:Y16" si="1">X13/W13</f>
        <v>1</v>
      </c>
      <c r="Z13" s="169">
        <v>0</v>
      </c>
      <c r="AA13" s="169">
        <v>0</v>
      </c>
      <c r="AB13" s="269">
        <v>0</v>
      </c>
      <c r="AC13" s="71">
        <v>0</v>
      </c>
      <c r="AD13" s="71">
        <v>0</v>
      </c>
      <c r="AE13" s="269">
        <v>0</v>
      </c>
      <c r="AF13" s="71">
        <v>0</v>
      </c>
      <c r="AG13" s="71">
        <v>0</v>
      </c>
      <c r="AH13" s="121">
        <v>0</v>
      </c>
      <c r="AI13" s="65">
        <v>0</v>
      </c>
      <c r="AJ13" s="71">
        <v>0</v>
      </c>
      <c r="AK13" s="121">
        <v>0</v>
      </c>
      <c r="AL13" s="65">
        <v>976.16</v>
      </c>
      <c r="AM13" s="71">
        <v>0</v>
      </c>
      <c r="AN13" s="121">
        <v>0</v>
      </c>
      <c r="AO13" s="169">
        <v>0</v>
      </c>
      <c r="AP13" s="190">
        <v>0</v>
      </c>
      <c r="AQ13" s="179">
        <v>0</v>
      </c>
      <c r="AR13" s="199"/>
      <c r="AS13" s="76"/>
      <c r="AT13" s="77"/>
      <c r="AU13" s="78"/>
      <c r="AV13" s="78"/>
      <c r="AW13" s="78"/>
    </row>
    <row r="14" spans="1:49" s="89" customFormat="1" ht="15" customHeight="1" x14ac:dyDescent="0.25">
      <c r="A14" s="348"/>
      <c r="B14" s="351"/>
      <c r="C14" s="351"/>
      <c r="D14" s="84" t="s">
        <v>32</v>
      </c>
      <c r="E14" s="65">
        <v>126.21</v>
      </c>
      <c r="F14" s="65">
        <f t="shared" si="0"/>
        <v>72.12</v>
      </c>
      <c r="G14" s="146">
        <f>F14/E14*100</f>
        <v>57.142857142857153</v>
      </c>
      <c r="H14" s="244">
        <v>0</v>
      </c>
      <c r="I14" s="169">
        <v>0</v>
      </c>
      <c r="J14" s="269">
        <v>0</v>
      </c>
      <c r="K14" s="270">
        <v>0</v>
      </c>
      <c r="L14" s="169">
        <v>0</v>
      </c>
      <c r="M14" s="269">
        <v>0</v>
      </c>
      <c r="N14" s="71">
        <v>0</v>
      </c>
      <c r="O14" s="71">
        <v>0</v>
      </c>
      <c r="P14" s="257">
        <v>0</v>
      </c>
      <c r="Q14" s="169">
        <v>0</v>
      </c>
      <c r="R14" s="169">
        <v>0</v>
      </c>
      <c r="S14" s="269">
        <v>0</v>
      </c>
      <c r="T14" s="169">
        <v>0</v>
      </c>
      <c r="U14" s="169">
        <v>0</v>
      </c>
      <c r="V14" s="269">
        <v>0</v>
      </c>
      <c r="W14" s="169">
        <v>72.12</v>
      </c>
      <c r="X14" s="169">
        <v>72.12</v>
      </c>
      <c r="Y14" s="267">
        <f t="shared" si="1"/>
        <v>1</v>
      </c>
      <c r="Z14" s="169">
        <v>0</v>
      </c>
      <c r="AA14" s="169">
        <v>0</v>
      </c>
      <c r="AB14" s="269">
        <v>0</v>
      </c>
      <c r="AC14" s="71">
        <v>0</v>
      </c>
      <c r="AD14" s="71">
        <v>0</v>
      </c>
      <c r="AE14" s="269">
        <v>0</v>
      </c>
      <c r="AF14" s="71">
        <v>0</v>
      </c>
      <c r="AG14" s="71">
        <v>0</v>
      </c>
      <c r="AH14" s="121">
        <v>0</v>
      </c>
      <c r="AI14" s="65">
        <v>0</v>
      </c>
      <c r="AJ14" s="71">
        <v>0</v>
      </c>
      <c r="AK14" s="121">
        <v>0</v>
      </c>
      <c r="AL14" s="65">
        <v>54.09</v>
      </c>
      <c r="AM14" s="71">
        <v>0</v>
      </c>
      <c r="AN14" s="121">
        <v>0</v>
      </c>
      <c r="AO14" s="169">
        <v>0</v>
      </c>
      <c r="AP14" s="190">
        <v>0</v>
      </c>
      <c r="AQ14" s="179">
        <v>0</v>
      </c>
      <c r="AR14" s="199"/>
      <c r="AS14" s="76"/>
      <c r="AT14" s="77"/>
      <c r="AU14" s="78"/>
      <c r="AV14" s="78"/>
      <c r="AW14" s="78"/>
    </row>
    <row r="15" spans="1:49" s="89" customFormat="1" ht="15" customHeight="1" x14ac:dyDescent="0.25">
      <c r="A15" s="348"/>
      <c r="B15" s="351"/>
      <c r="C15" s="351"/>
      <c r="D15" s="84" t="s">
        <v>33</v>
      </c>
      <c r="E15" s="71">
        <v>0</v>
      </c>
      <c r="F15" s="65">
        <f t="shared" si="0"/>
        <v>0</v>
      </c>
      <c r="G15" s="147">
        <v>0</v>
      </c>
      <c r="H15" s="244">
        <v>0</v>
      </c>
      <c r="I15" s="169">
        <v>0</v>
      </c>
      <c r="J15" s="269">
        <v>0</v>
      </c>
      <c r="K15" s="270">
        <v>0</v>
      </c>
      <c r="L15" s="169">
        <v>0</v>
      </c>
      <c r="M15" s="269">
        <v>0</v>
      </c>
      <c r="N15" s="71">
        <v>0</v>
      </c>
      <c r="O15" s="71">
        <v>0</v>
      </c>
      <c r="P15" s="257">
        <v>0</v>
      </c>
      <c r="Q15" s="169">
        <v>0</v>
      </c>
      <c r="R15" s="169">
        <v>0</v>
      </c>
      <c r="S15" s="269"/>
      <c r="T15" s="169">
        <v>0</v>
      </c>
      <c r="U15" s="169">
        <v>0</v>
      </c>
      <c r="V15" s="269">
        <v>0</v>
      </c>
      <c r="W15" s="169">
        <v>0</v>
      </c>
      <c r="X15" s="169">
        <v>0</v>
      </c>
      <c r="Y15" s="267">
        <v>0</v>
      </c>
      <c r="Z15" s="169">
        <v>0</v>
      </c>
      <c r="AA15" s="169">
        <v>0</v>
      </c>
      <c r="AB15" s="269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21">
        <v>0</v>
      </c>
      <c r="AI15" s="169">
        <v>0</v>
      </c>
      <c r="AJ15" s="71">
        <v>0</v>
      </c>
      <c r="AK15" s="121">
        <v>0</v>
      </c>
      <c r="AL15" s="169">
        <v>0</v>
      </c>
      <c r="AM15" s="71">
        <v>0</v>
      </c>
      <c r="AN15" s="121">
        <v>0</v>
      </c>
      <c r="AO15" s="169">
        <v>0</v>
      </c>
      <c r="AP15" s="190">
        <v>0</v>
      </c>
      <c r="AQ15" s="179">
        <v>0</v>
      </c>
      <c r="AR15" s="199"/>
      <c r="AS15" s="76"/>
      <c r="AT15" s="77"/>
      <c r="AU15" s="78"/>
      <c r="AV15" s="78"/>
      <c r="AW15" s="78"/>
    </row>
    <row r="16" spans="1:49" s="89" customFormat="1" ht="23.25" customHeight="1" thickBot="1" x14ac:dyDescent="0.3">
      <c r="A16" s="349"/>
      <c r="B16" s="352"/>
      <c r="C16" s="352"/>
      <c r="D16" s="85" t="s">
        <v>34</v>
      </c>
      <c r="E16" s="57">
        <f>SUM(E12:E15)</f>
        <v>2524.15</v>
      </c>
      <c r="F16" s="57">
        <f t="shared" si="0"/>
        <v>1442.3700000000001</v>
      </c>
      <c r="G16" s="148">
        <f>SUM(F16/E16*100)</f>
        <v>57.142800546718696</v>
      </c>
      <c r="H16" s="272">
        <f>SUM(H12:H15)</f>
        <v>0</v>
      </c>
      <c r="I16" s="273">
        <f>SUM(I12:I15)</f>
        <v>0</v>
      </c>
      <c r="J16" s="274">
        <v>0</v>
      </c>
      <c r="K16" s="273">
        <f>SUM(K12:K15)</f>
        <v>0</v>
      </c>
      <c r="L16" s="273">
        <f>SUM(L12:L15)</f>
        <v>0</v>
      </c>
      <c r="M16" s="274">
        <v>0</v>
      </c>
      <c r="N16" s="57">
        <f>SUM(N12:N15)</f>
        <v>0</v>
      </c>
      <c r="O16" s="57">
        <f>SUM(O12:O15)</f>
        <v>0</v>
      </c>
      <c r="P16" s="282">
        <v>0</v>
      </c>
      <c r="Q16" s="57">
        <f>SUM(Q12:Q15)</f>
        <v>0</v>
      </c>
      <c r="R16" s="57">
        <v>0</v>
      </c>
      <c r="S16" s="274">
        <v>0</v>
      </c>
      <c r="T16" s="57">
        <f>SUM(T12:T15)</f>
        <v>0</v>
      </c>
      <c r="U16" s="57">
        <f>SUM(U12:U15)</f>
        <v>0</v>
      </c>
      <c r="V16" s="274">
        <v>0</v>
      </c>
      <c r="W16" s="57">
        <f>SUM(W12:W15)</f>
        <v>1442.37</v>
      </c>
      <c r="X16" s="57">
        <f>X14+X13+X12</f>
        <v>1442.3700000000001</v>
      </c>
      <c r="Y16" s="334">
        <f t="shared" si="1"/>
        <v>1.0000000000000002</v>
      </c>
      <c r="Z16" s="57">
        <f>SUM(Z12:Z15)</f>
        <v>0</v>
      </c>
      <c r="AA16" s="57">
        <v>0</v>
      </c>
      <c r="AB16" s="274">
        <v>0</v>
      </c>
      <c r="AC16" s="57">
        <f>SUM(AC12:AC15)</f>
        <v>0</v>
      </c>
      <c r="AD16" s="57">
        <f>AD12+AD13+AD14+AD15</f>
        <v>0</v>
      </c>
      <c r="AE16" s="200">
        <v>0</v>
      </c>
      <c r="AF16" s="57">
        <f>SUM(AF12:AF15)</f>
        <v>0</v>
      </c>
      <c r="AG16" s="57">
        <v>0</v>
      </c>
      <c r="AH16" s="201">
        <v>0</v>
      </c>
      <c r="AI16" s="57">
        <f>SUM(AI12:AI15)</f>
        <v>0</v>
      </c>
      <c r="AJ16" s="57">
        <f>SUM(AJ12:AJ15)</f>
        <v>0</v>
      </c>
      <c r="AK16" s="201">
        <v>0</v>
      </c>
      <c r="AL16" s="57">
        <f>SUM(AL12:AL15)</f>
        <v>1081.78</v>
      </c>
      <c r="AM16" s="57">
        <f>SUM(AM12:AM15)</f>
        <v>0</v>
      </c>
      <c r="AN16" s="201">
        <v>0</v>
      </c>
      <c r="AO16" s="202">
        <f>SUM(AO12:AO15)</f>
        <v>0</v>
      </c>
      <c r="AP16" s="202">
        <v>0</v>
      </c>
      <c r="AQ16" s="315">
        <v>0</v>
      </c>
      <c r="AR16" s="203"/>
      <c r="AS16" s="87"/>
      <c r="AT16" s="80"/>
      <c r="AU16" s="78"/>
      <c r="AV16" s="78"/>
      <c r="AW16" s="78"/>
    </row>
    <row r="17" spans="1:50" s="79" customFormat="1" ht="15" customHeight="1" x14ac:dyDescent="0.25">
      <c r="A17" s="347" t="s">
        <v>65</v>
      </c>
      <c r="B17" s="370" t="s">
        <v>23</v>
      </c>
      <c r="C17" s="370" t="s">
        <v>56</v>
      </c>
      <c r="D17" s="91" t="s">
        <v>30</v>
      </c>
      <c r="E17" s="65">
        <v>17029.7</v>
      </c>
      <c r="F17" s="65">
        <f>SUM(I17+L17+O17+R17+U17+X17+AA17+AD17+AG17+AJ17+AM17+AP17)</f>
        <v>1341.81</v>
      </c>
      <c r="G17" s="163">
        <f>F17/E17</f>
        <v>7.8792345138199729E-2</v>
      </c>
      <c r="H17" s="240">
        <v>0</v>
      </c>
      <c r="I17" s="204">
        <v>0</v>
      </c>
      <c r="J17" s="310">
        <v>0</v>
      </c>
      <c r="K17" s="275">
        <v>0</v>
      </c>
      <c r="L17" s="204">
        <v>0</v>
      </c>
      <c r="M17" s="310">
        <v>0</v>
      </c>
      <c r="N17" s="171">
        <v>0</v>
      </c>
      <c r="O17" s="171">
        <v>0</v>
      </c>
      <c r="P17" s="278">
        <v>0</v>
      </c>
      <c r="Q17" s="204">
        <v>0</v>
      </c>
      <c r="R17" s="204">
        <v>1341.81</v>
      </c>
      <c r="S17" s="268">
        <v>1</v>
      </c>
      <c r="T17" s="204">
        <v>0</v>
      </c>
      <c r="U17" s="204">
        <v>0</v>
      </c>
      <c r="V17" s="269">
        <v>0</v>
      </c>
      <c r="W17" s="204">
        <v>0</v>
      </c>
      <c r="X17" s="171">
        <v>0</v>
      </c>
      <c r="Y17" s="276">
        <v>0</v>
      </c>
      <c r="Z17" s="204">
        <v>0</v>
      </c>
      <c r="AA17" s="277">
        <v>0</v>
      </c>
      <c r="AB17" s="278">
        <v>0</v>
      </c>
      <c r="AC17" s="171">
        <v>0</v>
      </c>
      <c r="AD17" s="171">
        <v>0</v>
      </c>
      <c r="AE17" s="121">
        <v>0</v>
      </c>
      <c r="AF17" s="204">
        <v>0</v>
      </c>
      <c r="AG17" s="204">
        <v>0</v>
      </c>
      <c r="AH17" s="257">
        <v>0</v>
      </c>
      <c r="AI17" s="204">
        <v>2060.54</v>
      </c>
      <c r="AJ17" s="171">
        <v>0</v>
      </c>
      <c r="AK17" s="257">
        <v>0</v>
      </c>
      <c r="AL17" s="204">
        <v>1030.27</v>
      </c>
      <c r="AM17" s="204">
        <v>0</v>
      </c>
      <c r="AN17" s="257">
        <v>0</v>
      </c>
      <c r="AO17" s="204">
        <v>13938.89</v>
      </c>
      <c r="AP17" s="191">
        <v>0</v>
      </c>
      <c r="AQ17" s="243">
        <v>0</v>
      </c>
      <c r="AR17" s="205"/>
      <c r="AS17" s="92"/>
      <c r="AT17" s="77"/>
      <c r="AU17" s="78"/>
      <c r="AV17" s="78"/>
      <c r="AW17" s="78"/>
    </row>
    <row r="18" spans="1:50" s="79" customFormat="1" ht="15" customHeight="1" x14ac:dyDescent="0.25">
      <c r="A18" s="348"/>
      <c r="B18" s="371"/>
      <c r="C18" s="371"/>
      <c r="D18" s="82" t="s">
        <v>31</v>
      </c>
      <c r="E18" s="65">
        <v>20727.7</v>
      </c>
      <c r="F18" s="65">
        <f>SUM(I18+L18+O18+R18+U18+X18+AA18+AD18+AG18+AJ18+AM18+AP18)</f>
        <v>5441.93</v>
      </c>
      <c r="G18" s="146">
        <f>F18/E18</f>
        <v>0.26254384229798772</v>
      </c>
      <c r="H18" s="244">
        <v>0</v>
      </c>
      <c r="I18" s="169">
        <v>0</v>
      </c>
      <c r="J18" s="269">
        <v>0</v>
      </c>
      <c r="K18" s="270">
        <v>0</v>
      </c>
      <c r="L18" s="169">
        <v>0</v>
      </c>
      <c r="M18" s="269">
        <v>0</v>
      </c>
      <c r="N18" s="71">
        <v>0</v>
      </c>
      <c r="O18" s="71">
        <v>0</v>
      </c>
      <c r="P18" s="257">
        <v>0</v>
      </c>
      <c r="Q18" s="169">
        <v>9069.85</v>
      </c>
      <c r="R18" s="169">
        <v>5441.93</v>
      </c>
      <c r="S18" s="269">
        <f>R18/Q18</f>
        <v>0.60000220510813296</v>
      </c>
      <c r="T18" s="169">
        <v>0</v>
      </c>
      <c r="U18" s="169">
        <v>0</v>
      </c>
      <c r="V18" s="269">
        <v>0</v>
      </c>
      <c r="W18" s="169">
        <v>0</v>
      </c>
      <c r="X18" s="71">
        <v>0</v>
      </c>
      <c r="Y18" s="279">
        <v>0</v>
      </c>
      <c r="Z18" s="169">
        <v>0</v>
      </c>
      <c r="AA18" s="169">
        <v>0</v>
      </c>
      <c r="AB18" s="269">
        <v>0</v>
      </c>
      <c r="AC18" s="169">
        <v>0</v>
      </c>
      <c r="AD18" s="71">
        <v>0</v>
      </c>
      <c r="AE18" s="121">
        <v>0</v>
      </c>
      <c r="AF18" s="188">
        <v>0</v>
      </c>
      <c r="AG18" s="71">
        <v>0</v>
      </c>
      <c r="AH18" s="121">
        <v>0</v>
      </c>
      <c r="AI18" s="169">
        <v>0</v>
      </c>
      <c r="AJ18" s="71">
        <v>0</v>
      </c>
      <c r="AK18" s="257">
        <v>0</v>
      </c>
      <c r="AL18" s="169">
        <v>0</v>
      </c>
      <c r="AM18" s="169">
        <v>0</v>
      </c>
      <c r="AN18" s="257">
        <v>0</v>
      </c>
      <c r="AO18" s="169">
        <v>11657.85</v>
      </c>
      <c r="AP18" s="169">
        <v>0</v>
      </c>
      <c r="AQ18" s="178">
        <v>0</v>
      </c>
      <c r="AR18" s="206"/>
      <c r="AS18" s="92"/>
      <c r="AT18" s="77"/>
      <c r="AU18" s="78"/>
      <c r="AV18" s="78"/>
      <c r="AW18" s="78"/>
    </row>
    <row r="19" spans="1:50" s="79" customFormat="1" ht="15" customHeight="1" x14ac:dyDescent="0.25">
      <c r="A19" s="348"/>
      <c r="B19" s="371"/>
      <c r="C19" s="371"/>
      <c r="D19" s="82" t="s">
        <v>32</v>
      </c>
      <c r="E19" s="65">
        <f t="shared" ref="E19:E20" si="2">H19+K19+N19+Q19+T19+W19+Z19+AC19+AF19+AI19+AL19+AO19</f>
        <v>0</v>
      </c>
      <c r="F19" s="65">
        <f t="shared" si="0"/>
        <v>0</v>
      </c>
      <c r="G19" s="147">
        <v>0</v>
      </c>
      <c r="H19" s="244">
        <v>0</v>
      </c>
      <c r="I19" s="169">
        <v>0</v>
      </c>
      <c r="J19" s="269">
        <v>0</v>
      </c>
      <c r="K19" s="270">
        <v>0</v>
      </c>
      <c r="L19" s="169">
        <v>0</v>
      </c>
      <c r="M19" s="269">
        <v>0</v>
      </c>
      <c r="N19" s="71">
        <v>0</v>
      </c>
      <c r="O19" s="71">
        <v>0</v>
      </c>
      <c r="P19" s="231">
        <v>0</v>
      </c>
      <c r="Q19" s="169">
        <v>0</v>
      </c>
      <c r="R19" s="169">
        <v>0</v>
      </c>
      <c r="S19" s="269">
        <v>0</v>
      </c>
      <c r="T19" s="169">
        <v>0</v>
      </c>
      <c r="U19" s="169">
        <v>0</v>
      </c>
      <c r="V19" s="179">
        <v>0</v>
      </c>
      <c r="W19" s="169">
        <v>0</v>
      </c>
      <c r="X19" s="71">
        <v>0</v>
      </c>
      <c r="Y19" s="279">
        <v>0</v>
      </c>
      <c r="Z19" s="169">
        <v>0</v>
      </c>
      <c r="AA19" s="169">
        <v>0</v>
      </c>
      <c r="AB19" s="257">
        <v>0</v>
      </c>
      <c r="AC19" s="71">
        <v>0</v>
      </c>
      <c r="AD19" s="71">
        <v>0</v>
      </c>
      <c r="AE19" s="121">
        <v>0</v>
      </c>
      <c r="AF19" s="169">
        <v>0</v>
      </c>
      <c r="AG19" s="169">
        <v>0</v>
      </c>
      <c r="AH19" s="121">
        <v>0</v>
      </c>
      <c r="AI19" s="169">
        <v>0</v>
      </c>
      <c r="AJ19" s="71">
        <v>0</v>
      </c>
      <c r="AK19" s="257">
        <v>0</v>
      </c>
      <c r="AL19" s="169">
        <v>0</v>
      </c>
      <c r="AM19" s="169">
        <v>0</v>
      </c>
      <c r="AN19" s="257">
        <v>0</v>
      </c>
      <c r="AO19" s="169">
        <v>0</v>
      </c>
      <c r="AP19" s="169">
        <v>0</v>
      </c>
      <c r="AQ19" s="179">
        <v>0</v>
      </c>
      <c r="AR19" s="206"/>
      <c r="AS19" s="76"/>
      <c r="AT19" s="77"/>
      <c r="AU19" s="78"/>
      <c r="AV19" s="78"/>
      <c r="AW19" s="78"/>
    </row>
    <row r="20" spans="1:50" s="79" customFormat="1" ht="15" customHeight="1" x14ac:dyDescent="0.25">
      <c r="A20" s="348"/>
      <c r="B20" s="371"/>
      <c r="C20" s="371"/>
      <c r="D20" s="82" t="s">
        <v>33</v>
      </c>
      <c r="E20" s="65">
        <f t="shared" si="2"/>
        <v>0</v>
      </c>
      <c r="F20" s="65">
        <f t="shared" si="0"/>
        <v>0</v>
      </c>
      <c r="G20" s="147">
        <v>0</v>
      </c>
      <c r="H20" s="244">
        <v>0</v>
      </c>
      <c r="I20" s="169">
        <v>0</v>
      </c>
      <c r="J20" s="269">
        <v>0</v>
      </c>
      <c r="K20" s="270">
        <v>0</v>
      </c>
      <c r="L20" s="169">
        <v>0</v>
      </c>
      <c r="M20" s="269">
        <v>0</v>
      </c>
      <c r="N20" s="71">
        <v>0</v>
      </c>
      <c r="O20" s="71">
        <v>0</v>
      </c>
      <c r="P20" s="257">
        <v>0</v>
      </c>
      <c r="Q20" s="169">
        <v>0</v>
      </c>
      <c r="R20" s="169">
        <v>0</v>
      </c>
      <c r="S20" s="269"/>
      <c r="T20" s="169">
        <v>0</v>
      </c>
      <c r="U20" s="169">
        <v>0</v>
      </c>
      <c r="V20" s="179">
        <v>0</v>
      </c>
      <c r="W20" s="169">
        <v>0</v>
      </c>
      <c r="X20" s="71">
        <v>0</v>
      </c>
      <c r="Y20" s="279">
        <v>0</v>
      </c>
      <c r="Z20" s="169">
        <v>0</v>
      </c>
      <c r="AA20" s="169">
        <v>0</v>
      </c>
      <c r="AB20" s="67">
        <v>0</v>
      </c>
      <c r="AC20" s="71">
        <v>0</v>
      </c>
      <c r="AD20" s="71">
        <v>0</v>
      </c>
      <c r="AE20" s="121">
        <v>0</v>
      </c>
      <c r="AF20" s="169">
        <v>0</v>
      </c>
      <c r="AG20" s="169">
        <v>0</v>
      </c>
      <c r="AH20" s="121">
        <v>0</v>
      </c>
      <c r="AI20" s="169">
        <v>0</v>
      </c>
      <c r="AJ20" s="71">
        <v>0</v>
      </c>
      <c r="AK20" s="257">
        <v>0</v>
      </c>
      <c r="AL20" s="169">
        <v>0</v>
      </c>
      <c r="AM20" s="169">
        <v>0</v>
      </c>
      <c r="AN20" s="257">
        <v>0</v>
      </c>
      <c r="AO20" s="169">
        <v>0</v>
      </c>
      <c r="AP20" s="169">
        <v>0</v>
      </c>
      <c r="AQ20" s="207">
        <v>0</v>
      </c>
      <c r="AR20" s="206"/>
      <c r="AS20" s="76"/>
      <c r="AT20" s="77"/>
      <c r="AU20" s="78"/>
      <c r="AV20" s="78"/>
      <c r="AW20" s="78"/>
    </row>
    <row r="21" spans="1:50" s="79" customFormat="1" ht="21.75" customHeight="1" thickBot="1" x14ac:dyDescent="0.3">
      <c r="A21" s="369"/>
      <c r="B21" s="372"/>
      <c r="C21" s="372"/>
      <c r="D21" s="93" t="s">
        <v>35</v>
      </c>
      <c r="E21" s="94">
        <f>SUM(E17:E20)</f>
        <v>37757.4</v>
      </c>
      <c r="F21" s="57">
        <f>SUM(I21+L21+O21+R21+U21+X21+AA21+AD21+AG21+AJ21+AM21+AP21)</f>
        <v>6783.74</v>
      </c>
      <c r="G21" s="164">
        <f>SUM(F21/E21)</f>
        <v>0.17966650246044483</v>
      </c>
      <c r="H21" s="280">
        <f>SUM(H17:H20)</f>
        <v>0</v>
      </c>
      <c r="I21" s="281">
        <f>SUM(I17:I20)</f>
        <v>0</v>
      </c>
      <c r="J21" s="284">
        <v>0</v>
      </c>
      <c r="K21" s="281">
        <f>SUM(K17:K20)</f>
        <v>0</v>
      </c>
      <c r="L21" s="281">
        <f>SUM(L17:L20)</f>
        <v>0</v>
      </c>
      <c r="M21" s="284">
        <v>0</v>
      </c>
      <c r="N21" s="94">
        <v>0</v>
      </c>
      <c r="O21" s="94">
        <f>SUM(O17:O20)</f>
        <v>0</v>
      </c>
      <c r="P21" s="282">
        <v>0</v>
      </c>
      <c r="Q21" s="94">
        <f>SUM(Q17:Q20)</f>
        <v>9069.85</v>
      </c>
      <c r="R21" s="94">
        <f>R17+R18</f>
        <v>6783.74</v>
      </c>
      <c r="S21" s="284">
        <f>R21/Q21</f>
        <v>0.74794401230450336</v>
      </c>
      <c r="T21" s="94">
        <f>SUM(T17:T20)</f>
        <v>0</v>
      </c>
      <c r="U21" s="94">
        <f>SUM(U17:U20)</f>
        <v>0</v>
      </c>
      <c r="V21" s="284">
        <v>0</v>
      </c>
      <c r="W21" s="94">
        <f>SUM(W17:W20)</f>
        <v>0</v>
      </c>
      <c r="X21" s="94">
        <v>0</v>
      </c>
      <c r="Y21" s="283">
        <v>0</v>
      </c>
      <c r="Z21" s="94">
        <f>SUM(Z17:Z20)</f>
        <v>0</v>
      </c>
      <c r="AA21" s="94">
        <f>SUM(AA17:AA20)</f>
        <v>0</v>
      </c>
      <c r="AB21" s="284">
        <v>0</v>
      </c>
      <c r="AC21" s="94">
        <f>SUM(AC17:AC20)</f>
        <v>0</v>
      </c>
      <c r="AD21" s="208">
        <f>SUM(AD17:AD20)</f>
        <v>0</v>
      </c>
      <c r="AE21" s="335">
        <v>0</v>
      </c>
      <c r="AF21" s="94">
        <f>SUM(AF17:AF20)</f>
        <v>0</v>
      </c>
      <c r="AG21" s="208">
        <v>0</v>
      </c>
      <c r="AH21" s="331">
        <v>0</v>
      </c>
      <c r="AI21" s="208">
        <f>SUM(AI17:AI20)</f>
        <v>2060.54</v>
      </c>
      <c r="AJ21" s="208">
        <f>SUM(AJ17:AJ20)</f>
        <v>0</v>
      </c>
      <c r="AK21" s="137">
        <v>0</v>
      </c>
      <c r="AL21" s="94">
        <f>SUM(AL17:AL20)</f>
        <v>1030.27</v>
      </c>
      <c r="AM21" s="94">
        <f>SUM(AM17:AM20)</f>
        <v>0</v>
      </c>
      <c r="AN21" s="137">
        <v>0</v>
      </c>
      <c r="AO21" s="208">
        <f>SUM(AO17:AO20)</f>
        <v>25596.739999999998</v>
      </c>
      <c r="AP21" s="180">
        <f>SUM(AP17:AP20)</f>
        <v>0</v>
      </c>
      <c r="AQ21" s="209">
        <v>0</v>
      </c>
      <c r="AR21" s="210"/>
      <c r="AS21" s="195"/>
      <c r="AT21" s="80"/>
      <c r="AU21" s="78"/>
      <c r="AV21" s="78"/>
      <c r="AW21" s="78"/>
    </row>
    <row r="22" spans="1:50" s="37" customFormat="1" ht="15" customHeight="1" x14ac:dyDescent="0.25">
      <c r="A22" s="384" t="s">
        <v>46</v>
      </c>
      <c r="B22" s="365" t="s">
        <v>57</v>
      </c>
      <c r="C22" s="365" t="s">
        <v>58</v>
      </c>
      <c r="D22" s="61" t="s">
        <v>30</v>
      </c>
      <c r="E22" s="36">
        <f t="shared" ref="E22" si="3">H22+K22+N22+Q22+T22+W22+Z22+AC22+AF22+AI22+AL22+AO22</f>
        <v>0</v>
      </c>
      <c r="F22" s="65">
        <f t="shared" si="0"/>
        <v>0</v>
      </c>
      <c r="G22" s="165">
        <v>0</v>
      </c>
      <c r="H22" s="285">
        <v>0</v>
      </c>
      <c r="I22" s="36">
        <v>0</v>
      </c>
      <c r="J22" s="226">
        <v>0</v>
      </c>
      <c r="K22" s="286">
        <v>0</v>
      </c>
      <c r="L22" s="36">
        <v>0</v>
      </c>
      <c r="M22" s="226">
        <v>0</v>
      </c>
      <c r="N22" s="171">
        <v>0</v>
      </c>
      <c r="O22" s="171">
        <v>0</v>
      </c>
      <c r="P22" s="278">
        <v>0</v>
      </c>
      <c r="Q22" s="212">
        <v>0</v>
      </c>
      <c r="R22" s="212">
        <v>0</v>
      </c>
      <c r="S22" s="288">
        <v>0</v>
      </c>
      <c r="T22" s="287">
        <v>0</v>
      </c>
      <c r="U22" s="287">
        <v>0</v>
      </c>
      <c r="V22" s="214">
        <v>0</v>
      </c>
      <c r="W22" s="212">
        <v>0</v>
      </c>
      <c r="X22" s="36">
        <v>0</v>
      </c>
      <c r="Y22" s="213">
        <v>0</v>
      </c>
      <c r="Z22" s="212">
        <v>0</v>
      </c>
      <c r="AA22" s="212">
        <v>0</v>
      </c>
      <c r="AB22" s="288">
        <v>0</v>
      </c>
      <c r="AC22" s="36">
        <v>0</v>
      </c>
      <c r="AD22" s="36">
        <v>0</v>
      </c>
      <c r="AE22" s="211">
        <v>0</v>
      </c>
      <c r="AF22" s="212">
        <v>0</v>
      </c>
      <c r="AG22" s="36">
        <v>0</v>
      </c>
      <c r="AH22" s="211">
        <v>0</v>
      </c>
      <c r="AI22" s="212">
        <v>0</v>
      </c>
      <c r="AJ22" s="36">
        <v>0</v>
      </c>
      <c r="AK22" s="226">
        <v>0</v>
      </c>
      <c r="AL22" s="212">
        <v>0</v>
      </c>
      <c r="AM22" s="212">
        <v>0</v>
      </c>
      <c r="AN22" s="214">
        <v>0</v>
      </c>
      <c r="AO22" s="212">
        <v>0</v>
      </c>
      <c r="AP22" s="212">
        <v>0</v>
      </c>
      <c r="AQ22" s="214">
        <v>0</v>
      </c>
      <c r="AR22" s="215"/>
      <c r="AS22" s="30"/>
      <c r="AT22" s="31"/>
      <c r="AU22" s="78"/>
      <c r="AV22" s="78"/>
      <c r="AW22" s="78"/>
    </row>
    <row r="23" spans="1:50" s="37" customFormat="1" ht="15" customHeight="1" x14ac:dyDescent="0.25">
      <c r="A23" s="385"/>
      <c r="B23" s="366"/>
      <c r="C23" s="366"/>
      <c r="D23" s="62" t="s">
        <v>31</v>
      </c>
      <c r="E23" s="29">
        <v>79957.600000000006</v>
      </c>
      <c r="F23" s="65">
        <f>SUM(I23+L23+O23+R23+U23+X23+AA23+AD23+AG23+AJ23+AM23+AP23)</f>
        <v>74334.89</v>
      </c>
      <c r="G23" s="151">
        <f>F23/E23</f>
        <v>0.92967885479304024</v>
      </c>
      <c r="H23" s="289">
        <v>0</v>
      </c>
      <c r="I23" s="10">
        <v>0</v>
      </c>
      <c r="J23" s="227">
        <v>0</v>
      </c>
      <c r="K23" s="246">
        <v>0</v>
      </c>
      <c r="L23" s="10">
        <v>0</v>
      </c>
      <c r="M23" s="227">
        <v>0</v>
      </c>
      <c r="N23" s="71">
        <v>0</v>
      </c>
      <c r="O23" s="71">
        <v>0</v>
      </c>
      <c r="P23" s="257">
        <v>0</v>
      </c>
      <c r="Q23" s="218">
        <v>3854.5</v>
      </c>
      <c r="R23" s="218">
        <v>2492.4</v>
      </c>
      <c r="S23" s="291">
        <f>R23/Q23</f>
        <v>0.64662083279283955</v>
      </c>
      <c r="T23" s="218">
        <v>978.01</v>
      </c>
      <c r="U23" s="218">
        <v>978.01</v>
      </c>
      <c r="V23" s="291">
        <f>U23/T23</f>
        <v>1</v>
      </c>
      <c r="W23" s="218">
        <v>0</v>
      </c>
      <c r="X23" s="10">
        <v>0</v>
      </c>
      <c r="Y23" s="290">
        <v>0</v>
      </c>
      <c r="Z23" s="218">
        <v>5927.62</v>
      </c>
      <c r="AA23" s="218">
        <v>5927.62</v>
      </c>
      <c r="AB23" s="291">
        <f>AA23/Z23</f>
        <v>1</v>
      </c>
      <c r="AC23" s="218">
        <v>42176.1</v>
      </c>
      <c r="AD23" s="71">
        <v>42176.1</v>
      </c>
      <c r="AE23" s="216">
        <f>AD23/AC23</f>
        <v>1</v>
      </c>
      <c r="AF23" s="218">
        <v>22760.76</v>
      </c>
      <c r="AG23" s="10">
        <v>22760.76</v>
      </c>
      <c r="AH23" s="216">
        <v>0</v>
      </c>
      <c r="AI23" s="218">
        <v>0</v>
      </c>
      <c r="AJ23" s="10">
        <v>0</v>
      </c>
      <c r="AK23" s="227">
        <v>0</v>
      </c>
      <c r="AL23" s="218">
        <v>0</v>
      </c>
      <c r="AM23" s="218">
        <v>0</v>
      </c>
      <c r="AN23" s="227">
        <v>0</v>
      </c>
      <c r="AO23" s="218">
        <v>4260.6099999999997</v>
      </c>
      <c r="AP23" s="218">
        <v>0</v>
      </c>
      <c r="AQ23" s="219">
        <v>0</v>
      </c>
      <c r="AR23" s="220"/>
      <c r="AS23" s="30"/>
      <c r="AT23" s="31"/>
      <c r="AU23" s="78"/>
      <c r="AV23" s="78"/>
      <c r="AW23" s="78"/>
    </row>
    <row r="24" spans="1:50" s="37" customFormat="1" ht="15" customHeight="1" x14ac:dyDescent="0.25">
      <c r="A24" s="385"/>
      <c r="B24" s="366"/>
      <c r="C24" s="366"/>
      <c r="D24" s="62" t="s">
        <v>32</v>
      </c>
      <c r="E24" s="29">
        <v>8403.4</v>
      </c>
      <c r="F24" s="65">
        <f>SUM(I24+L24+O24+R24+U24+X24+AA24+AD24+AG24+AJ24+AM24+AP24)</f>
        <v>5626.37</v>
      </c>
      <c r="G24" s="151">
        <f t="shared" ref="G24" si="4">F24/E24</f>
        <v>0.66953495013922937</v>
      </c>
      <c r="H24" s="289">
        <v>0</v>
      </c>
      <c r="I24" s="10">
        <v>0</v>
      </c>
      <c r="J24" s="227">
        <v>0</v>
      </c>
      <c r="K24" s="246">
        <v>8.9700000000000006</v>
      </c>
      <c r="L24" s="10">
        <v>8.9700000000000006</v>
      </c>
      <c r="M24" s="227">
        <v>1</v>
      </c>
      <c r="N24" s="71">
        <v>107.94</v>
      </c>
      <c r="O24" s="71">
        <v>107.94</v>
      </c>
      <c r="P24" s="257">
        <f>O24/N24</f>
        <v>1</v>
      </c>
      <c r="Q24" s="218">
        <v>282.06</v>
      </c>
      <c r="R24" s="218">
        <v>153.27000000000001</v>
      </c>
      <c r="S24" s="291">
        <f>R24/Q24</f>
        <v>0.54339502233567327</v>
      </c>
      <c r="T24" s="218">
        <v>0</v>
      </c>
      <c r="U24" s="218">
        <v>0</v>
      </c>
      <c r="V24" s="291">
        <v>0</v>
      </c>
      <c r="W24" s="218">
        <v>15.7</v>
      </c>
      <c r="X24" s="10">
        <v>15.7</v>
      </c>
      <c r="Y24" s="292">
        <f>X24/W24</f>
        <v>1</v>
      </c>
      <c r="Z24" s="218">
        <v>446.17</v>
      </c>
      <c r="AA24" s="218">
        <v>446.17</v>
      </c>
      <c r="AB24" s="291">
        <f>AA24/Z24</f>
        <v>1</v>
      </c>
      <c r="AC24" s="10">
        <v>3181.16</v>
      </c>
      <c r="AD24" s="71">
        <v>3181.16</v>
      </c>
      <c r="AE24" s="216">
        <f>AD24/AC24</f>
        <v>1</v>
      </c>
      <c r="AF24" s="218">
        <v>1713.16</v>
      </c>
      <c r="AG24" s="10">
        <v>1713.16</v>
      </c>
      <c r="AH24" s="216">
        <f>AG24/AF24</f>
        <v>1</v>
      </c>
      <c r="AI24" s="218">
        <v>0</v>
      </c>
      <c r="AJ24" s="10">
        <v>0</v>
      </c>
      <c r="AK24" s="227">
        <v>0</v>
      </c>
      <c r="AL24" s="218">
        <v>0</v>
      </c>
      <c r="AM24" s="218">
        <v>0</v>
      </c>
      <c r="AN24" s="227">
        <v>0</v>
      </c>
      <c r="AO24" s="218">
        <v>2648.24</v>
      </c>
      <c r="AP24" s="218">
        <v>0</v>
      </c>
      <c r="AQ24" s="219">
        <v>0</v>
      </c>
      <c r="AR24" s="220"/>
      <c r="AS24" s="30"/>
      <c r="AT24" s="31"/>
      <c r="AU24" s="78"/>
      <c r="AV24" s="78"/>
      <c r="AW24" s="78"/>
    </row>
    <row r="25" spans="1:50" s="37" customFormat="1" ht="15" customHeight="1" x14ac:dyDescent="0.25">
      <c r="A25" s="385"/>
      <c r="B25" s="366"/>
      <c r="C25" s="366"/>
      <c r="D25" s="62" t="s">
        <v>33</v>
      </c>
      <c r="E25" s="29">
        <v>0</v>
      </c>
      <c r="F25" s="65">
        <f t="shared" si="0"/>
        <v>0</v>
      </c>
      <c r="G25" s="151">
        <v>0</v>
      </c>
      <c r="H25" s="289">
        <v>0</v>
      </c>
      <c r="I25" s="10">
        <v>0</v>
      </c>
      <c r="J25" s="227">
        <v>0</v>
      </c>
      <c r="K25" s="246">
        <v>0</v>
      </c>
      <c r="L25" s="10">
        <v>0</v>
      </c>
      <c r="M25" s="227">
        <v>0</v>
      </c>
      <c r="N25" s="71">
        <v>0</v>
      </c>
      <c r="O25" s="71">
        <v>0</v>
      </c>
      <c r="P25" s="257">
        <v>0</v>
      </c>
      <c r="Q25" s="218">
        <v>0</v>
      </c>
      <c r="R25" s="218">
        <v>0</v>
      </c>
      <c r="S25" s="291">
        <v>0</v>
      </c>
      <c r="T25" s="218">
        <v>0</v>
      </c>
      <c r="U25" s="218">
        <v>0</v>
      </c>
      <c r="V25" s="219">
        <v>0</v>
      </c>
      <c r="W25" s="218">
        <v>0</v>
      </c>
      <c r="X25" s="10">
        <v>0</v>
      </c>
      <c r="Y25" s="290">
        <v>0</v>
      </c>
      <c r="Z25" s="218">
        <v>0</v>
      </c>
      <c r="AA25" s="218">
        <v>0</v>
      </c>
      <c r="AB25" s="291">
        <v>0</v>
      </c>
      <c r="AC25" s="10">
        <v>0</v>
      </c>
      <c r="AD25" s="10">
        <v>0</v>
      </c>
      <c r="AE25" s="216">
        <v>0</v>
      </c>
      <c r="AF25" s="218">
        <v>0</v>
      </c>
      <c r="AG25" s="10">
        <v>0</v>
      </c>
      <c r="AH25" s="216">
        <v>0</v>
      </c>
      <c r="AI25" s="218">
        <v>0</v>
      </c>
      <c r="AJ25" s="10">
        <v>0</v>
      </c>
      <c r="AK25" s="227">
        <v>0</v>
      </c>
      <c r="AL25" s="218">
        <v>0</v>
      </c>
      <c r="AM25" s="218">
        <v>0</v>
      </c>
      <c r="AN25" s="219">
        <v>0</v>
      </c>
      <c r="AO25" s="218">
        <v>0</v>
      </c>
      <c r="AP25" s="218">
        <v>0</v>
      </c>
      <c r="AQ25" s="219">
        <v>0</v>
      </c>
      <c r="AR25" s="222"/>
      <c r="AS25" s="30"/>
      <c r="AT25" s="31"/>
      <c r="AU25" s="78"/>
      <c r="AV25" s="78"/>
      <c r="AW25" s="78"/>
    </row>
    <row r="26" spans="1:50" s="37" customFormat="1" ht="72" customHeight="1" thickBot="1" x14ac:dyDescent="0.3">
      <c r="A26" s="386"/>
      <c r="B26" s="367"/>
      <c r="C26" s="367"/>
      <c r="D26" s="63" t="s">
        <v>37</v>
      </c>
      <c r="E26" s="33">
        <f>SUM(E22:E25)</f>
        <v>88361</v>
      </c>
      <c r="F26" s="57">
        <f>SUM(I26+L26+O26+R26+U26+X26+AA26+AD26+AG26+AJ26+AM26+AP26)</f>
        <v>79961.259999999995</v>
      </c>
      <c r="G26" s="166">
        <f>F26/E26</f>
        <v>0.90493837779110686</v>
      </c>
      <c r="H26" s="293">
        <f>SUM(H22:H25)</f>
        <v>0</v>
      </c>
      <c r="I26" s="294">
        <f>SUM(I22:I25)</f>
        <v>0</v>
      </c>
      <c r="J26" s="323">
        <v>0</v>
      </c>
      <c r="K26" s="294">
        <f>SUM(K22:K25)</f>
        <v>8.9700000000000006</v>
      </c>
      <c r="L26" s="294">
        <f>SUM(L22:L25)</f>
        <v>8.9700000000000006</v>
      </c>
      <c r="M26" s="323">
        <f>L26/K26</f>
        <v>1</v>
      </c>
      <c r="N26" s="57">
        <f>SUM(N22:N25)</f>
        <v>107.94</v>
      </c>
      <c r="O26" s="57">
        <f>SUM(O22:O25)</f>
        <v>107.94</v>
      </c>
      <c r="P26" s="282">
        <f>O26/N26</f>
        <v>1</v>
      </c>
      <c r="Q26" s="33">
        <f>Q22+Q23+Q24</f>
        <v>4136.5600000000004</v>
      </c>
      <c r="R26" s="33">
        <f>R22+R23+R24</f>
        <v>2645.67</v>
      </c>
      <c r="S26" s="282">
        <v>0</v>
      </c>
      <c r="T26" s="33">
        <f>SUM(T22:T25)</f>
        <v>978.01</v>
      </c>
      <c r="U26" s="33">
        <f>SUM(U22:U25)</f>
        <v>978.01</v>
      </c>
      <c r="V26" s="313">
        <f>U26/T26</f>
        <v>1</v>
      </c>
      <c r="W26" s="33">
        <f>SUM(W22:W25)</f>
        <v>15.7</v>
      </c>
      <c r="X26" s="33">
        <f>X24</f>
        <v>15.7</v>
      </c>
      <c r="Y26" s="295">
        <f>X26/W26</f>
        <v>1</v>
      </c>
      <c r="Z26" s="33">
        <f>SUM(Z22:Z25)</f>
        <v>6373.79</v>
      </c>
      <c r="AA26" s="33">
        <f>SUM(AA22:AA25)</f>
        <v>6373.79</v>
      </c>
      <c r="AB26" s="313">
        <f>AA26/Z26</f>
        <v>1</v>
      </c>
      <c r="AC26" s="33">
        <f>SUM(AC22:AC25)</f>
        <v>45357.259999999995</v>
      </c>
      <c r="AD26" s="33">
        <f>AD22+AD23+AD24+AD25</f>
        <v>45357.259999999995</v>
      </c>
      <c r="AE26" s="330">
        <f>AD26/AC26</f>
        <v>1</v>
      </c>
      <c r="AF26" s="33">
        <f>SUM(AF22:AF25)</f>
        <v>24473.919999999998</v>
      </c>
      <c r="AG26" s="33">
        <f>AG25+AG24+AG23+AG22</f>
        <v>24473.919999999998</v>
      </c>
      <c r="AH26" s="323">
        <f>AG26/AF26</f>
        <v>1</v>
      </c>
      <c r="AI26" s="33">
        <f>SUM(AI22:AI25)</f>
        <v>0</v>
      </c>
      <c r="AJ26" s="33">
        <f>SUM(AJ22:AJ25)</f>
        <v>0</v>
      </c>
      <c r="AK26" s="332">
        <v>0</v>
      </c>
      <c r="AL26" s="33">
        <f>SUM(AL22:AL25)</f>
        <v>0</v>
      </c>
      <c r="AM26" s="223">
        <f>SUM(AM22:AM25)</f>
        <v>0</v>
      </c>
      <c r="AN26" s="323">
        <v>0</v>
      </c>
      <c r="AO26" s="223">
        <f>SUM(AO22:AO25)</f>
        <v>6908.8499999999995</v>
      </c>
      <c r="AP26" s="223">
        <f>SUM(AP22:AP25)</f>
        <v>0</v>
      </c>
      <c r="AQ26" s="224">
        <v>0</v>
      </c>
      <c r="AR26" s="225"/>
      <c r="AS26" s="34"/>
      <c r="AT26" s="35"/>
      <c r="AU26" s="78"/>
      <c r="AV26" s="78"/>
      <c r="AW26" s="78"/>
    </row>
    <row r="27" spans="1:50" s="37" customFormat="1" ht="18.75" customHeight="1" thickBot="1" x14ac:dyDescent="0.3">
      <c r="A27" s="393" t="s">
        <v>49</v>
      </c>
      <c r="B27" s="362" t="s">
        <v>59</v>
      </c>
      <c r="C27" s="365" t="s">
        <v>60</v>
      </c>
      <c r="D27" s="159" t="s">
        <v>30</v>
      </c>
      <c r="E27" s="36">
        <v>0</v>
      </c>
      <c r="F27" s="65">
        <f t="shared" ref="F27:F31" si="5">SUM(I27+L27+O27+R27+U27+X27+AA27+AD27+AG27+AJ27+AM27+AP27)</f>
        <v>0</v>
      </c>
      <c r="G27" s="152">
        <v>0</v>
      </c>
      <c r="H27" s="285">
        <v>0</v>
      </c>
      <c r="I27" s="36">
        <v>0</v>
      </c>
      <c r="J27" s="226">
        <v>0</v>
      </c>
      <c r="K27" s="286">
        <v>0</v>
      </c>
      <c r="L27" s="36">
        <v>0</v>
      </c>
      <c r="M27" s="226">
        <v>0</v>
      </c>
      <c r="N27" s="65">
        <v>0</v>
      </c>
      <c r="O27" s="65">
        <v>0</v>
      </c>
      <c r="P27" s="231">
        <v>0</v>
      </c>
      <c r="Q27" s="29">
        <v>0</v>
      </c>
      <c r="R27" s="29">
        <v>0</v>
      </c>
      <c r="S27" s="327">
        <v>0</v>
      </c>
      <c r="T27" s="29">
        <v>0</v>
      </c>
      <c r="U27" s="29">
        <v>0</v>
      </c>
      <c r="V27" s="327">
        <v>0</v>
      </c>
      <c r="W27" s="29">
        <v>0</v>
      </c>
      <c r="X27" s="36">
        <v>0</v>
      </c>
      <c r="Y27" s="296">
        <v>0</v>
      </c>
      <c r="Z27" s="36">
        <v>0</v>
      </c>
      <c r="AA27" s="36">
        <v>0</v>
      </c>
      <c r="AB27" s="288">
        <v>0</v>
      </c>
      <c r="AC27" s="36">
        <v>0</v>
      </c>
      <c r="AD27" s="36">
        <v>0</v>
      </c>
      <c r="AE27" s="226">
        <v>0</v>
      </c>
      <c r="AF27" s="36">
        <v>0</v>
      </c>
      <c r="AG27" s="36">
        <v>0</v>
      </c>
      <c r="AH27" s="226">
        <v>0</v>
      </c>
      <c r="AI27" s="36">
        <v>0</v>
      </c>
      <c r="AJ27" s="36">
        <v>0</v>
      </c>
      <c r="AK27" s="226">
        <v>0</v>
      </c>
      <c r="AL27" s="36">
        <v>0</v>
      </c>
      <c r="AM27" s="212">
        <v>0</v>
      </c>
      <c r="AN27" s="226">
        <v>0</v>
      </c>
      <c r="AO27" s="212">
        <v>0</v>
      </c>
      <c r="AP27" s="212">
        <v>0</v>
      </c>
      <c r="AQ27" s="214">
        <v>0</v>
      </c>
      <c r="AR27" s="215"/>
      <c r="AS27" s="34"/>
      <c r="AT27" s="35"/>
      <c r="AU27" s="78"/>
      <c r="AV27" s="78"/>
      <c r="AW27" s="78"/>
    </row>
    <row r="28" spans="1:50" s="37" customFormat="1" ht="17.25" customHeight="1" x14ac:dyDescent="0.25">
      <c r="A28" s="394"/>
      <c r="B28" s="363"/>
      <c r="C28" s="366"/>
      <c r="D28" s="160" t="s">
        <v>31</v>
      </c>
      <c r="E28" s="10">
        <v>0</v>
      </c>
      <c r="F28" s="65">
        <v>0</v>
      </c>
      <c r="G28" s="152">
        <v>0</v>
      </c>
      <c r="H28" s="289">
        <v>0</v>
      </c>
      <c r="I28" s="10">
        <v>0</v>
      </c>
      <c r="J28" s="227">
        <v>0</v>
      </c>
      <c r="K28" s="246">
        <v>0</v>
      </c>
      <c r="L28" s="10">
        <v>0</v>
      </c>
      <c r="M28" s="227">
        <v>0</v>
      </c>
      <c r="N28" s="71">
        <v>0</v>
      </c>
      <c r="O28" s="71">
        <v>0</v>
      </c>
      <c r="P28" s="257">
        <v>0</v>
      </c>
      <c r="Q28" s="10">
        <v>0</v>
      </c>
      <c r="R28" s="10">
        <v>0</v>
      </c>
      <c r="S28" s="291">
        <v>0</v>
      </c>
      <c r="T28" s="10">
        <v>0</v>
      </c>
      <c r="U28" s="10">
        <v>0</v>
      </c>
      <c r="V28" s="291">
        <v>0</v>
      </c>
      <c r="W28" s="10">
        <v>0</v>
      </c>
      <c r="X28" s="10">
        <v>0</v>
      </c>
      <c r="Y28" s="297">
        <v>0</v>
      </c>
      <c r="Z28" s="10">
        <v>0</v>
      </c>
      <c r="AA28" s="10">
        <v>0</v>
      </c>
      <c r="AB28" s="291">
        <v>0</v>
      </c>
      <c r="AC28" s="10">
        <v>0</v>
      </c>
      <c r="AD28" s="10">
        <v>0</v>
      </c>
      <c r="AE28" s="227">
        <v>0</v>
      </c>
      <c r="AF28" s="10">
        <v>0</v>
      </c>
      <c r="AG28" s="10">
        <v>0</v>
      </c>
      <c r="AH28" s="227">
        <v>0</v>
      </c>
      <c r="AI28" s="10">
        <v>0</v>
      </c>
      <c r="AJ28" s="10">
        <v>0</v>
      </c>
      <c r="AK28" s="227">
        <v>0</v>
      </c>
      <c r="AL28" s="10">
        <v>0</v>
      </c>
      <c r="AM28" s="218">
        <v>0</v>
      </c>
      <c r="AN28" s="227">
        <v>0</v>
      </c>
      <c r="AO28" s="218">
        <v>0</v>
      </c>
      <c r="AP28" s="218">
        <v>0</v>
      </c>
      <c r="AQ28" s="219">
        <v>0</v>
      </c>
      <c r="AR28" s="222"/>
      <c r="AS28" s="34"/>
      <c r="AT28" s="35"/>
      <c r="AU28" s="78"/>
      <c r="AV28" s="78"/>
      <c r="AW28" s="78"/>
    </row>
    <row r="29" spans="1:50" s="37" customFormat="1" ht="15" customHeight="1" x14ac:dyDescent="0.2">
      <c r="A29" s="394"/>
      <c r="B29" s="363"/>
      <c r="C29" s="366"/>
      <c r="D29" s="160" t="s">
        <v>32</v>
      </c>
      <c r="E29" s="10">
        <v>0</v>
      </c>
      <c r="F29" s="65">
        <v>0</v>
      </c>
      <c r="G29" s="149">
        <v>0</v>
      </c>
      <c r="H29" s="289">
        <v>0</v>
      </c>
      <c r="I29" s="10">
        <v>0</v>
      </c>
      <c r="J29" s="227">
        <v>0</v>
      </c>
      <c r="K29" s="246">
        <v>0</v>
      </c>
      <c r="L29" s="10">
        <v>0</v>
      </c>
      <c r="M29" s="227">
        <v>0</v>
      </c>
      <c r="N29" s="71">
        <v>0</v>
      </c>
      <c r="O29" s="71">
        <v>0</v>
      </c>
      <c r="P29" s="257">
        <v>0</v>
      </c>
      <c r="Q29" s="10">
        <v>0</v>
      </c>
      <c r="R29" s="10">
        <v>0</v>
      </c>
      <c r="S29" s="291">
        <v>0</v>
      </c>
      <c r="T29" s="10">
        <v>0</v>
      </c>
      <c r="U29" s="10">
        <v>0</v>
      </c>
      <c r="V29" s="291">
        <v>0</v>
      </c>
      <c r="W29" s="10">
        <v>0</v>
      </c>
      <c r="X29" s="10">
        <v>0</v>
      </c>
      <c r="Y29" s="292">
        <v>0</v>
      </c>
      <c r="Z29" s="10">
        <v>0</v>
      </c>
      <c r="AA29" s="10">
        <v>0</v>
      </c>
      <c r="AB29" s="291">
        <v>0</v>
      </c>
      <c r="AC29" s="10">
        <v>0</v>
      </c>
      <c r="AD29" s="10">
        <v>0</v>
      </c>
      <c r="AE29" s="227">
        <v>0</v>
      </c>
      <c r="AF29" s="10">
        <v>0</v>
      </c>
      <c r="AG29" s="10">
        <v>0</v>
      </c>
      <c r="AH29" s="227">
        <v>0</v>
      </c>
      <c r="AI29" s="10">
        <v>0</v>
      </c>
      <c r="AJ29" s="10">
        <v>0</v>
      </c>
      <c r="AK29" s="227">
        <v>0</v>
      </c>
      <c r="AL29" s="10">
        <v>0</v>
      </c>
      <c r="AM29" s="218">
        <v>0</v>
      </c>
      <c r="AN29" s="227">
        <v>0</v>
      </c>
      <c r="AO29" s="218">
        <v>0</v>
      </c>
      <c r="AP29" s="218">
        <v>0</v>
      </c>
      <c r="AQ29" s="219">
        <v>0</v>
      </c>
      <c r="AR29" s="222"/>
      <c r="AS29" s="34"/>
      <c r="AT29" s="35"/>
      <c r="AU29" s="78"/>
      <c r="AV29" s="399"/>
      <c r="AW29" s="400"/>
      <c r="AX29" s="400"/>
    </row>
    <row r="30" spans="1:50" s="37" customFormat="1" ht="19.5" customHeight="1" x14ac:dyDescent="0.2">
      <c r="A30" s="394"/>
      <c r="B30" s="363"/>
      <c r="C30" s="366"/>
      <c r="D30" s="160" t="s">
        <v>33</v>
      </c>
      <c r="E30" s="10">
        <v>0</v>
      </c>
      <c r="F30" s="65">
        <f t="shared" si="5"/>
        <v>0</v>
      </c>
      <c r="G30" s="149">
        <v>0</v>
      </c>
      <c r="H30" s="289">
        <v>0</v>
      </c>
      <c r="I30" s="10">
        <v>0</v>
      </c>
      <c r="J30" s="227">
        <v>0</v>
      </c>
      <c r="K30" s="246">
        <v>0</v>
      </c>
      <c r="L30" s="10">
        <v>0</v>
      </c>
      <c r="M30" s="227">
        <v>0</v>
      </c>
      <c r="N30" s="71">
        <v>0</v>
      </c>
      <c r="O30" s="71">
        <v>0</v>
      </c>
      <c r="P30" s="257">
        <v>0</v>
      </c>
      <c r="Q30" s="10">
        <v>0</v>
      </c>
      <c r="R30" s="10">
        <v>0</v>
      </c>
      <c r="S30" s="291">
        <v>0</v>
      </c>
      <c r="T30" s="10">
        <v>0</v>
      </c>
      <c r="U30" s="10">
        <v>0</v>
      </c>
      <c r="V30" s="291">
        <v>0</v>
      </c>
      <c r="W30" s="10">
        <v>0</v>
      </c>
      <c r="X30" s="10">
        <v>0</v>
      </c>
      <c r="Y30" s="292">
        <v>0</v>
      </c>
      <c r="Z30" s="10">
        <v>0</v>
      </c>
      <c r="AA30" s="10">
        <v>0</v>
      </c>
      <c r="AB30" s="291">
        <v>0</v>
      </c>
      <c r="AC30" s="10">
        <v>0</v>
      </c>
      <c r="AD30" s="10">
        <v>0</v>
      </c>
      <c r="AE30" s="227">
        <v>0</v>
      </c>
      <c r="AF30" s="10">
        <v>0</v>
      </c>
      <c r="AG30" s="10">
        <v>0</v>
      </c>
      <c r="AH30" s="227">
        <v>0</v>
      </c>
      <c r="AI30" s="10">
        <v>0</v>
      </c>
      <c r="AJ30" s="10">
        <v>0</v>
      </c>
      <c r="AK30" s="227">
        <v>0</v>
      </c>
      <c r="AL30" s="10">
        <v>0</v>
      </c>
      <c r="AM30" s="218">
        <v>0</v>
      </c>
      <c r="AN30" s="227">
        <v>0</v>
      </c>
      <c r="AO30" s="218">
        <v>0</v>
      </c>
      <c r="AP30" s="218">
        <v>0</v>
      </c>
      <c r="AQ30" s="219">
        <v>0</v>
      </c>
      <c r="AR30" s="222"/>
      <c r="AS30" s="34"/>
      <c r="AT30" s="35"/>
      <c r="AU30" s="78"/>
      <c r="AV30" s="78"/>
      <c r="AW30" s="78"/>
    </row>
    <row r="31" spans="1:50" s="37" customFormat="1" ht="59.25" customHeight="1" thickBot="1" x14ac:dyDescent="0.2">
      <c r="A31" s="395"/>
      <c r="B31" s="364"/>
      <c r="C31" s="367"/>
      <c r="D31" s="161" t="s">
        <v>37</v>
      </c>
      <c r="E31" s="33">
        <f>E27+E28+E29+E30</f>
        <v>0</v>
      </c>
      <c r="F31" s="57">
        <f t="shared" si="5"/>
        <v>0</v>
      </c>
      <c r="G31" s="150">
        <v>0</v>
      </c>
      <c r="H31" s="293">
        <f>+H27+H28+H29+H30</f>
        <v>0</v>
      </c>
      <c r="I31" s="33">
        <f t="shared" ref="I31:O31" si="6">+I27+I28+I29+I30</f>
        <v>0</v>
      </c>
      <c r="J31" s="324">
        <f t="shared" si="6"/>
        <v>0</v>
      </c>
      <c r="K31" s="294">
        <f t="shared" si="6"/>
        <v>0</v>
      </c>
      <c r="L31" s="33">
        <f t="shared" si="6"/>
        <v>0</v>
      </c>
      <c r="M31" s="324">
        <f t="shared" si="6"/>
        <v>0</v>
      </c>
      <c r="N31" s="33">
        <f t="shared" si="6"/>
        <v>0</v>
      </c>
      <c r="O31" s="33">
        <f t="shared" si="6"/>
        <v>0</v>
      </c>
      <c r="P31" s="282">
        <v>0</v>
      </c>
      <c r="Q31" s="223">
        <f t="shared" ref="Q31:R31" si="7">+Q27+Q28+Q29+Q30</f>
        <v>0</v>
      </c>
      <c r="R31" s="223">
        <f t="shared" si="7"/>
        <v>0</v>
      </c>
      <c r="S31" s="282">
        <v>0</v>
      </c>
      <c r="T31" s="223">
        <f t="shared" ref="T31:X31" si="8">+T27+T28+T29+T30</f>
        <v>0</v>
      </c>
      <c r="U31" s="223">
        <f t="shared" si="8"/>
        <v>0</v>
      </c>
      <c r="V31" s="250">
        <f t="shared" si="8"/>
        <v>0</v>
      </c>
      <c r="W31" s="223">
        <f t="shared" si="8"/>
        <v>0</v>
      </c>
      <c r="X31" s="223">
        <f t="shared" si="8"/>
        <v>0</v>
      </c>
      <c r="Y31" s="295">
        <v>0</v>
      </c>
      <c r="Z31" s="223">
        <f t="shared" ref="Z31:AQ31" si="9">+Z27+Z28+Z29+Z30</f>
        <v>0</v>
      </c>
      <c r="AA31" s="223">
        <f t="shared" si="9"/>
        <v>0</v>
      </c>
      <c r="AB31" s="250">
        <f t="shared" si="9"/>
        <v>0</v>
      </c>
      <c r="AC31" s="223">
        <f t="shared" si="9"/>
        <v>0</v>
      </c>
      <c r="AD31" s="223">
        <f t="shared" si="9"/>
        <v>0</v>
      </c>
      <c r="AE31" s="250">
        <f t="shared" si="9"/>
        <v>0</v>
      </c>
      <c r="AF31" s="223">
        <f t="shared" si="9"/>
        <v>0</v>
      </c>
      <c r="AG31" s="223">
        <f t="shared" si="9"/>
        <v>0</v>
      </c>
      <c r="AH31" s="250">
        <f t="shared" si="9"/>
        <v>0</v>
      </c>
      <c r="AI31" s="223">
        <f t="shared" si="9"/>
        <v>0</v>
      </c>
      <c r="AJ31" s="223">
        <f t="shared" si="9"/>
        <v>0</v>
      </c>
      <c r="AK31" s="250">
        <f t="shared" si="9"/>
        <v>0</v>
      </c>
      <c r="AL31" s="223">
        <f t="shared" si="9"/>
        <v>0</v>
      </c>
      <c r="AM31" s="223">
        <f t="shared" si="9"/>
        <v>0</v>
      </c>
      <c r="AN31" s="250">
        <f t="shared" si="9"/>
        <v>0</v>
      </c>
      <c r="AO31" s="223">
        <f t="shared" si="9"/>
        <v>0</v>
      </c>
      <c r="AP31" s="223">
        <f t="shared" si="9"/>
        <v>0</v>
      </c>
      <c r="AQ31" s="250">
        <f t="shared" si="9"/>
        <v>0</v>
      </c>
      <c r="AR31" s="225"/>
      <c r="AS31" s="34"/>
      <c r="AT31" s="34"/>
      <c r="AU31" s="78"/>
      <c r="AV31" s="78"/>
      <c r="AW31" s="78"/>
    </row>
    <row r="32" spans="1:50" s="37" customFormat="1" ht="18.75" customHeight="1" x14ac:dyDescent="0.25">
      <c r="A32" s="393" t="s">
        <v>47</v>
      </c>
      <c r="B32" s="396" t="s">
        <v>61</v>
      </c>
      <c r="C32" s="365" t="s">
        <v>62</v>
      </c>
      <c r="D32" s="61" t="s">
        <v>30</v>
      </c>
      <c r="E32" s="36">
        <v>0</v>
      </c>
      <c r="F32" s="65">
        <f t="shared" si="0"/>
        <v>0</v>
      </c>
      <c r="G32" s="152">
        <v>0</v>
      </c>
      <c r="H32" s="285">
        <v>0</v>
      </c>
      <c r="I32" s="36">
        <v>0</v>
      </c>
      <c r="J32" s="226">
        <v>0</v>
      </c>
      <c r="K32" s="286">
        <v>0</v>
      </c>
      <c r="L32" s="36">
        <v>0</v>
      </c>
      <c r="M32" s="226">
        <v>0</v>
      </c>
      <c r="N32" s="171">
        <v>0</v>
      </c>
      <c r="O32" s="171">
        <v>0</v>
      </c>
      <c r="P32" s="278">
        <v>0</v>
      </c>
      <c r="Q32" s="36">
        <v>0</v>
      </c>
      <c r="R32" s="298">
        <v>0</v>
      </c>
      <c r="S32" s="288">
        <v>0</v>
      </c>
      <c r="T32" s="36">
        <v>0</v>
      </c>
      <c r="U32" s="36">
        <v>0</v>
      </c>
      <c r="V32" s="288">
        <v>0</v>
      </c>
      <c r="W32" s="36">
        <v>0</v>
      </c>
      <c r="X32" s="36">
        <v>0</v>
      </c>
      <c r="Y32" s="296">
        <v>0</v>
      </c>
      <c r="Z32" s="36">
        <v>0</v>
      </c>
      <c r="AA32" s="36">
        <v>0</v>
      </c>
      <c r="AB32" s="288">
        <v>0</v>
      </c>
      <c r="AC32" s="36">
        <v>0</v>
      </c>
      <c r="AD32" s="36">
        <v>0</v>
      </c>
      <c r="AE32" s="226">
        <v>0</v>
      </c>
      <c r="AF32" s="36">
        <v>0</v>
      </c>
      <c r="AG32" s="36">
        <v>0</v>
      </c>
      <c r="AH32" s="226">
        <v>0</v>
      </c>
      <c r="AI32" s="36">
        <v>0</v>
      </c>
      <c r="AJ32" s="36">
        <v>0</v>
      </c>
      <c r="AK32" s="226">
        <v>0</v>
      </c>
      <c r="AL32" s="36">
        <v>0</v>
      </c>
      <c r="AM32" s="212">
        <v>0</v>
      </c>
      <c r="AN32" s="226">
        <v>0</v>
      </c>
      <c r="AO32" s="212">
        <v>0</v>
      </c>
      <c r="AP32" s="212">
        <v>0</v>
      </c>
      <c r="AQ32" s="214">
        <v>0</v>
      </c>
      <c r="AR32" s="215"/>
      <c r="AS32" s="34"/>
      <c r="AT32" s="35"/>
      <c r="AU32" s="78"/>
      <c r="AV32" s="78"/>
      <c r="AW32" s="78"/>
    </row>
    <row r="33" spans="1:51" s="37" customFormat="1" ht="17.25" customHeight="1" x14ac:dyDescent="0.2">
      <c r="A33" s="394"/>
      <c r="B33" s="397"/>
      <c r="C33" s="366"/>
      <c r="D33" s="62" t="s">
        <v>31</v>
      </c>
      <c r="E33" s="10">
        <v>3000</v>
      </c>
      <c r="F33" s="65">
        <f>SUM(I33+L33+O33+R33+U33+X33+AA33+AD33+AG33+AJ33+AM33+AP33)</f>
        <v>0</v>
      </c>
      <c r="G33" s="149">
        <v>0</v>
      </c>
      <c r="H33" s="289">
        <v>0</v>
      </c>
      <c r="I33" s="10">
        <v>0</v>
      </c>
      <c r="J33" s="227">
        <v>0</v>
      </c>
      <c r="K33" s="246">
        <v>0</v>
      </c>
      <c r="L33" s="10">
        <v>0</v>
      </c>
      <c r="M33" s="227">
        <v>0</v>
      </c>
      <c r="N33" s="71">
        <v>0</v>
      </c>
      <c r="O33" s="71">
        <v>0</v>
      </c>
      <c r="P33" s="257">
        <v>0</v>
      </c>
      <c r="Q33" s="10">
        <v>0</v>
      </c>
      <c r="R33" s="10">
        <v>0</v>
      </c>
      <c r="S33" s="257">
        <v>0</v>
      </c>
      <c r="T33" s="10">
        <v>0</v>
      </c>
      <c r="U33" s="10">
        <v>0</v>
      </c>
      <c r="V33" s="291">
        <v>0</v>
      </c>
      <c r="W33" s="10">
        <v>0</v>
      </c>
      <c r="X33" s="10">
        <v>0</v>
      </c>
      <c r="Y33" s="292">
        <v>0</v>
      </c>
      <c r="Z33" s="10">
        <v>0</v>
      </c>
      <c r="AA33" s="10">
        <v>0</v>
      </c>
      <c r="AB33" s="291">
        <v>0</v>
      </c>
      <c r="AC33" s="10">
        <v>0</v>
      </c>
      <c r="AD33" s="10">
        <v>0</v>
      </c>
      <c r="AE33" s="227">
        <v>0</v>
      </c>
      <c r="AF33" s="10">
        <v>0</v>
      </c>
      <c r="AG33" s="10">
        <v>0</v>
      </c>
      <c r="AH33" s="227">
        <v>0</v>
      </c>
      <c r="AI33" s="10">
        <v>2088.84</v>
      </c>
      <c r="AJ33" s="10">
        <v>0</v>
      </c>
      <c r="AK33" s="227">
        <v>0</v>
      </c>
      <c r="AL33" s="10">
        <v>911.16</v>
      </c>
      <c r="AM33" s="218">
        <v>0</v>
      </c>
      <c r="AN33" s="227">
        <v>0</v>
      </c>
      <c r="AO33" s="218">
        <v>0</v>
      </c>
      <c r="AP33" s="218">
        <v>0</v>
      </c>
      <c r="AQ33" s="219">
        <v>0</v>
      </c>
      <c r="AR33" s="222"/>
      <c r="AS33" s="34"/>
      <c r="AT33" s="35"/>
      <c r="AU33" s="78"/>
      <c r="AV33" s="78"/>
      <c r="AW33" s="78"/>
    </row>
    <row r="34" spans="1:51" s="37" customFormat="1" ht="15" customHeight="1" x14ac:dyDescent="0.2">
      <c r="A34" s="394"/>
      <c r="B34" s="397"/>
      <c r="C34" s="366"/>
      <c r="D34" s="62" t="s">
        <v>32</v>
      </c>
      <c r="E34" s="10">
        <v>225.9</v>
      </c>
      <c r="F34" s="65">
        <f>SUM(I34+L34+O34+R34+U34+X34+AA34+AD34+AG34+AJ34+AM34+AP34)</f>
        <v>0</v>
      </c>
      <c r="G34" s="149">
        <v>0</v>
      </c>
      <c r="H34" s="289">
        <v>0</v>
      </c>
      <c r="I34" s="10">
        <v>0</v>
      </c>
      <c r="J34" s="227">
        <v>0</v>
      </c>
      <c r="K34" s="246">
        <v>0</v>
      </c>
      <c r="L34" s="10">
        <v>0</v>
      </c>
      <c r="M34" s="227">
        <v>0</v>
      </c>
      <c r="N34" s="71">
        <v>0</v>
      </c>
      <c r="O34" s="71">
        <v>0</v>
      </c>
      <c r="P34" s="257">
        <v>0</v>
      </c>
      <c r="Q34" s="10">
        <v>0</v>
      </c>
      <c r="R34" s="10">
        <v>0</v>
      </c>
      <c r="S34" s="257">
        <v>0</v>
      </c>
      <c r="T34" s="10">
        <v>0</v>
      </c>
      <c r="U34" s="10">
        <v>0</v>
      </c>
      <c r="V34" s="291">
        <v>0</v>
      </c>
      <c r="W34" s="10">
        <v>0</v>
      </c>
      <c r="X34" s="10">
        <v>0</v>
      </c>
      <c r="Y34" s="292">
        <v>0</v>
      </c>
      <c r="Z34" s="10">
        <v>0</v>
      </c>
      <c r="AA34" s="10">
        <v>0</v>
      </c>
      <c r="AB34" s="291">
        <v>0</v>
      </c>
      <c r="AC34" s="10">
        <v>0</v>
      </c>
      <c r="AD34" s="10">
        <v>0</v>
      </c>
      <c r="AE34" s="227">
        <v>0</v>
      </c>
      <c r="AF34" s="10">
        <v>0</v>
      </c>
      <c r="AG34" s="10">
        <v>0</v>
      </c>
      <c r="AH34" s="227">
        <v>0</v>
      </c>
      <c r="AI34" s="10">
        <v>157.22</v>
      </c>
      <c r="AJ34" s="10">
        <v>0</v>
      </c>
      <c r="AK34" s="227">
        <v>0</v>
      </c>
      <c r="AL34" s="10">
        <v>68.680000000000007</v>
      </c>
      <c r="AM34" s="218">
        <v>0</v>
      </c>
      <c r="AN34" s="227">
        <v>0</v>
      </c>
      <c r="AO34" s="218">
        <v>0</v>
      </c>
      <c r="AP34" s="218">
        <v>0</v>
      </c>
      <c r="AQ34" s="219">
        <v>0</v>
      </c>
      <c r="AR34" s="222"/>
      <c r="AS34" s="34"/>
      <c r="AT34" s="35"/>
      <c r="AU34" s="78"/>
      <c r="AV34" s="78"/>
      <c r="AW34" s="78"/>
    </row>
    <row r="35" spans="1:51" s="37" customFormat="1" ht="19.5" customHeight="1" x14ac:dyDescent="0.2">
      <c r="A35" s="394"/>
      <c r="B35" s="397"/>
      <c r="C35" s="366"/>
      <c r="D35" s="62" t="s">
        <v>33</v>
      </c>
      <c r="E35" s="10">
        <v>0</v>
      </c>
      <c r="F35" s="65">
        <f t="shared" si="0"/>
        <v>0</v>
      </c>
      <c r="G35" s="149">
        <v>0</v>
      </c>
      <c r="H35" s="289">
        <v>0</v>
      </c>
      <c r="I35" s="10">
        <v>0</v>
      </c>
      <c r="J35" s="227">
        <v>0</v>
      </c>
      <c r="K35" s="246">
        <v>0</v>
      </c>
      <c r="L35" s="10">
        <v>0</v>
      </c>
      <c r="M35" s="227">
        <v>0</v>
      </c>
      <c r="N35" s="71">
        <v>0</v>
      </c>
      <c r="O35" s="71">
        <v>0</v>
      </c>
      <c r="P35" s="257">
        <v>0</v>
      </c>
      <c r="Q35" s="10">
        <v>0</v>
      </c>
      <c r="R35" s="10">
        <v>0</v>
      </c>
      <c r="S35" s="327">
        <v>0</v>
      </c>
      <c r="T35" s="10">
        <v>0</v>
      </c>
      <c r="U35" s="10">
        <v>0</v>
      </c>
      <c r="V35" s="291">
        <v>0</v>
      </c>
      <c r="W35" s="10">
        <v>0</v>
      </c>
      <c r="X35" s="10">
        <v>0</v>
      </c>
      <c r="Y35" s="292">
        <v>0</v>
      </c>
      <c r="Z35" s="10">
        <v>0</v>
      </c>
      <c r="AA35" s="10">
        <v>0</v>
      </c>
      <c r="AB35" s="291">
        <v>0</v>
      </c>
      <c r="AC35" s="10">
        <v>0</v>
      </c>
      <c r="AD35" s="10">
        <v>0</v>
      </c>
      <c r="AE35" s="227">
        <v>0</v>
      </c>
      <c r="AF35" s="10">
        <v>0</v>
      </c>
      <c r="AG35" s="10">
        <v>0</v>
      </c>
      <c r="AH35" s="227">
        <v>0</v>
      </c>
      <c r="AI35" s="10">
        <v>0</v>
      </c>
      <c r="AJ35" s="10">
        <v>0</v>
      </c>
      <c r="AK35" s="227">
        <v>0</v>
      </c>
      <c r="AL35" s="10">
        <v>0</v>
      </c>
      <c r="AM35" s="218">
        <v>0</v>
      </c>
      <c r="AN35" s="227">
        <v>0</v>
      </c>
      <c r="AO35" s="218">
        <v>0</v>
      </c>
      <c r="AP35" s="218">
        <v>0</v>
      </c>
      <c r="AQ35" s="219">
        <v>0</v>
      </c>
      <c r="AR35" s="222"/>
      <c r="AS35" s="34"/>
      <c r="AT35" s="35"/>
      <c r="AU35" s="78"/>
      <c r="AV35" s="78"/>
      <c r="AW35" s="78"/>
    </row>
    <row r="36" spans="1:51" s="37" customFormat="1" ht="74.25" customHeight="1" thickBot="1" x14ac:dyDescent="0.3">
      <c r="A36" s="395"/>
      <c r="B36" s="398"/>
      <c r="C36" s="367"/>
      <c r="D36" s="63" t="s">
        <v>37</v>
      </c>
      <c r="E36" s="33">
        <f>E32+E33+E34+E35</f>
        <v>3225.9</v>
      </c>
      <c r="F36" s="57">
        <f>SUM(I36+L36+O36+R36+U36+X36+AA36+AD36+AG36+AJ36+AM36+AP36)</f>
        <v>0</v>
      </c>
      <c r="G36" s="173">
        <v>0</v>
      </c>
      <c r="H36" s="293">
        <f>+H32+H33+H34+H35</f>
        <v>0</v>
      </c>
      <c r="I36" s="33">
        <f t="shared" ref="I36:AQ36" si="10">+I32+I33+I34+I35</f>
        <v>0</v>
      </c>
      <c r="J36" s="324">
        <f t="shared" si="10"/>
        <v>0</v>
      </c>
      <c r="K36" s="294">
        <f t="shared" si="10"/>
        <v>0</v>
      </c>
      <c r="L36" s="33">
        <f t="shared" si="10"/>
        <v>0</v>
      </c>
      <c r="M36" s="324">
        <f t="shared" si="10"/>
        <v>0</v>
      </c>
      <c r="N36" s="33">
        <f t="shared" si="10"/>
        <v>0</v>
      </c>
      <c r="O36" s="33">
        <f t="shared" si="10"/>
        <v>0</v>
      </c>
      <c r="P36" s="282">
        <v>0</v>
      </c>
      <c r="Q36" s="223">
        <f t="shared" si="10"/>
        <v>0</v>
      </c>
      <c r="R36" s="223">
        <f t="shared" si="10"/>
        <v>0</v>
      </c>
      <c r="S36" s="282">
        <v>0</v>
      </c>
      <c r="T36" s="223">
        <f t="shared" si="10"/>
        <v>0</v>
      </c>
      <c r="U36" s="223">
        <f t="shared" si="10"/>
        <v>0</v>
      </c>
      <c r="V36" s="250">
        <f t="shared" si="10"/>
        <v>0</v>
      </c>
      <c r="W36" s="223">
        <f t="shared" si="10"/>
        <v>0</v>
      </c>
      <c r="X36" s="223">
        <f t="shared" si="10"/>
        <v>0</v>
      </c>
      <c r="Y36" s="295">
        <v>0</v>
      </c>
      <c r="Z36" s="223">
        <f t="shared" si="10"/>
        <v>0</v>
      </c>
      <c r="AA36" s="223">
        <f t="shared" si="10"/>
        <v>0</v>
      </c>
      <c r="AB36" s="250">
        <f t="shared" si="10"/>
        <v>0</v>
      </c>
      <c r="AC36" s="223">
        <f t="shared" si="10"/>
        <v>0</v>
      </c>
      <c r="AD36" s="223">
        <f t="shared" si="10"/>
        <v>0</v>
      </c>
      <c r="AE36" s="250">
        <f t="shared" si="10"/>
        <v>0</v>
      </c>
      <c r="AF36" s="223">
        <f>+AF32+AF33+AF34+AF35</f>
        <v>0</v>
      </c>
      <c r="AG36" s="223">
        <f>+AG32+AG33+AG34+AG35</f>
        <v>0</v>
      </c>
      <c r="AH36" s="250">
        <f t="shared" si="10"/>
        <v>0</v>
      </c>
      <c r="AI36" s="223">
        <f t="shared" si="10"/>
        <v>2246.06</v>
      </c>
      <c r="AJ36" s="223">
        <f t="shared" si="10"/>
        <v>0</v>
      </c>
      <c r="AK36" s="250">
        <f t="shared" si="10"/>
        <v>0</v>
      </c>
      <c r="AL36" s="223">
        <f t="shared" si="10"/>
        <v>979.83999999999992</v>
      </c>
      <c r="AM36" s="223">
        <f t="shared" si="10"/>
        <v>0</v>
      </c>
      <c r="AN36" s="250">
        <f t="shared" si="10"/>
        <v>0</v>
      </c>
      <c r="AO36" s="223">
        <f t="shared" si="10"/>
        <v>0</v>
      </c>
      <c r="AP36" s="223">
        <f t="shared" si="10"/>
        <v>0</v>
      </c>
      <c r="AQ36" s="250">
        <f t="shared" si="10"/>
        <v>0</v>
      </c>
      <c r="AR36" s="225"/>
      <c r="AS36" s="34"/>
      <c r="AT36" s="34"/>
      <c r="AU36" s="78"/>
      <c r="AV36" s="78"/>
      <c r="AW36" s="78"/>
    </row>
    <row r="37" spans="1:51" s="37" customFormat="1" ht="15" customHeight="1" x14ac:dyDescent="0.25">
      <c r="A37" s="387" t="s">
        <v>50</v>
      </c>
      <c r="B37" s="390" t="s">
        <v>63</v>
      </c>
      <c r="C37" s="391" t="s">
        <v>55</v>
      </c>
      <c r="D37" s="64" t="s">
        <v>30</v>
      </c>
      <c r="E37" s="65">
        <f t="shared" ref="E37" si="11">H37+K37+N37+Q37+T37+W37+Z37+AC37+AF37+AI37+AL37+AO37</f>
        <v>0</v>
      </c>
      <c r="F37" s="65">
        <f t="shared" si="0"/>
        <v>0</v>
      </c>
      <c r="G37" s="153">
        <v>0</v>
      </c>
      <c r="H37" s="285">
        <v>0</v>
      </c>
      <c r="I37" s="36">
        <v>0</v>
      </c>
      <c r="J37" s="226">
        <v>0</v>
      </c>
      <c r="K37" s="299">
        <v>0</v>
      </c>
      <c r="L37" s="29">
        <v>0</v>
      </c>
      <c r="M37" s="221">
        <v>0</v>
      </c>
      <c r="N37" s="65">
        <v>0</v>
      </c>
      <c r="O37" s="65">
        <v>0</v>
      </c>
      <c r="P37" s="231">
        <v>0</v>
      </c>
      <c r="Q37" s="29">
        <v>0</v>
      </c>
      <c r="R37" s="228">
        <v>0</v>
      </c>
      <c r="S37" s="327">
        <v>0</v>
      </c>
      <c r="T37" s="29">
        <v>0</v>
      </c>
      <c r="U37" s="29">
        <v>0</v>
      </c>
      <c r="V37" s="327">
        <v>0</v>
      </c>
      <c r="W37" s="29">
        <v>0</v>
      </c>
      <c r="X37" s="29">
        <v>0</v>
      </c>
      <c r="Y37" s="217">
        <v>0</v>
      </c>
      <c r="Z37" s="29">
        <v>0</v>
      </c>
      <c r="AA37" s="29">
        <v>0</v>
      </c>
      <c r="AB37" s="221">
        <v>0</v>
      </c>
      <c r="AC37" s="29">
        <v>0</v>
      </c>
      <c r="AD37" s="29">
        <v>0</v>
      </c>
      <c r="AE37" s="216">
        <v>0</v>
      </c>
      <c r="AF37" s="29">
        <v>0</v>
      </c>
      <c r="AG37" s="29">
        <v>0</v>
      </c>
      <c r="AH37" s="216">
        <v>0</v>
      </c>
      <c r="AI37" s="228">
        <v>0</v>
      </c>
      <c r="AJ37" s="29">
        <v>0</v>
      </c>
      <c r="AK37" s="221">
        <v>0</v>
      </c>
      <c r="AL37" s="29">
        <v>0</v>
      </c>
      <c r="AM37" s="228">
        <v>0</v>
      </c>
      <c r="AN37" s="229">
        <v>0</v>
      </c>
      <c r="AO37" s="228">
        <v>0</v>
      </c>
      <c r="AP37" s="228">
        <v>0</v>
      </c>
      <c r="AQ37" s="229">
        <v>0</v>
      </c>
      <c r="AR37" s="230"/>
      <c r="AS37" s="30"/>
      <c r="AT37" s="31"/>
      <c r="AU37" s="78"/>
      <c r="AV37" s="78"/>
      <c r="AW37" s="78"/>
    </row>
    <row r="38" spans="1:51" s="37" customFormat="1" ht="15" customHeight="1" x14ac:dyDescent="0.25">
      <c r="A38" s="388"/>
      <c r="B38" s="366"/>
      <c r="C38" s="371"/>
      <c r="D38" s="51" t="s">
        <v>39</v>
      </c>
      <c r="E38" s="65">
        <v>746784.3</v>
      </c>
      <c r="F38" s="65">
        <f>SUM(I38+L38+O38+R38+U38+X38+AA38+AD38+AG38+AJ38+AM38+AP38)</f>
        <v>599981.36999999988</v>
      </c>
      <c r="G38" s="154">
        <f>F38/E38</f>
        <v>0.80341990317686085</v>
      </c>
      <c r="H38" s="300">
        <v>0</v>
      </c>
      <c r="I38" s="71">
        <v>0</v>
      </c>
      <c r="J38" s="257">
        <v>0</v>
      </c>
      <c r="K38" s="245">
        <v>0</v>
      </c>
      <c r="L38" s="71">
        <v>0</v>
      </c>
      <c r="M38" s="257">
        <v>0</v>
      </c>
      <c r="N38" s="71">
        <v>0</v>
      </c>
      <c r="O38" s="71">
        <v>0</v>
      </c>
      <c r="P38" s="257">
        <v>0</v>
      </c>
      <c r="Q38" s="71">
        <v>0</v>
      </c>
      <c r="R38" s="169">
        <v>1498.7</v>
      </c>
      <c r="S38" s="269">
        <v>1</v>
      </c>
      <c r="T38" s="71">
        <v>43318.2</v>
      </c>
      <c r="U38" s="71">
        <v>44117</v>
      </c>
      <c r="V38" s="269">
        <f>U38/T38</f>
        <v>1.0184402860691351</v>
      </c>
      <c r="W38" s="71">
        <v>729.57</v>
      </c>
      <c r="X38" s="71">
        <v>729.57</v>
      </c>
      <c r="Y38" s="239">
        <f>X38/W38</f>
        <v>1</v>
      </c>
      <c r="Z38" s="71">
        <v>5364.7</v>
      </c>
      <c r="AA38" s="71">
        <v>5364.7</v>
      </c>
      <c r="AB38" s="269">
        <f>AA38/Z38</f>
        <v>1</v>
      </c>
      <c r="AC38" s="71">
        <v>227459.18</v>
      </c>
      <c r="AD38" s="71">
        <v>227459.18</v>
      </c>
      <c r="AE38" s="121">
        <f>AD38/AC38</f>
        <v>1</v>
      </c>
      <c r="AF38" s="71">
        <v>320812.21999999997</v>
      </c>
      <c r="AG38" s="71">
        <v>320812.21999999997</v>
      </c>
      <c r="AH38" s="121">
        <f>AG38/AF38</f>
        <v>1</v>
      </c>
      <c r="AI38" s="169">
        <v>0</v>
      </c>
      <c r="AJ38" s="71">
        <v>0</v>
      </c>
      <c r="AK38" s="257">
        <v>0</v>
      </c>
      <c r="AL38" s="71">
        <v>0</v>
      </c>
      <c r="AM38" s="169">
        <v>0</v>
      </c>
      <c r="AN38" s="257">
        <v>0</v>
      </c>
      <c r="AO38" s="169">
        <v>149100.43</v>
      </c>
      <c r="AP38" s="218">
        <v>0</v>
      </c>
      <c r="AQ38" s="219">
        <v>0</v>
      </c>
      <c r="AR38" s="222"/>
      <c r="AS38" s="30"/>
      <c r="AT38" s="31"/>
      <c r="AU38" s="78"/>
      <c r="AV38" s="399"/>
      <c r="AW38" s="400"/>
      <c r="AX38" s="400"/>
      <c r="AY38" s="400"/>
    </row>
    <row r="39" spans="1:51" s="37" customFormat="1" ht="15" customHeight="1" x14ac:dyDescent="0.25">
      <c r="A39" s="388"/>
      <c r="B39" s="366"/>
      <c r="C39" s="371"/>
      <c r="D39" s="51" t="s">
        <v>40</v>
      </c>
      <c r="E39" s="65">
        <v>56209.7</v>
      </c>
      <c r="F39" s="65">
        <f>O39+R39+U39+X39+AA39+AD39+AG39+AJ39+AM39+AP39</f>
        <v>45159.89</v>
      </c>
      <c r="G39" s="154">
        <f>F39/E39</f>
        <v>0.80341809331841307</v>
      </c>
      <c r="H39" s="300">
        <v>0</v>
      </c>
      <c r="I39" s="71">
        <v>0</v>
      </c>
      <c r="J39" s="257">
        <v>0</v>
      </c>
      <c r="K39" s="245">
        <v>0</v>
      </c>
      <c r="L39" s="71">
        <v>0</v>
      </c>
      <c r="M39" s="257">
        <v>0</v>
      </c>
      <c r="N39" s="71">
        <v>38.6</v>
      </c>
      <c r="O39" s="71">
        <v>38.6</v>
      </c>
      <c r="P39" s="257">
        <f>O39/N39</f>
        <v>1</v>
      </c>
      <c r="Q39" s="71">
        <v>0</v>
      </c>
      <c r="R39" s="169">
        <v>134.33000000000001</v>
      </c>
      <c r="S39" s="269">
        <v>1</v>
      </c>
      <c r="T39" s="71">
        <v>3315.42</v>
      </c>
      <c r="U39" s="71">
        <v>3315.42</v>
      </c>
      <c r="V39" s="269">
        <f>U39/T39</f>
        <v>1</v>
      </c>
      <c r="W39" s="71">
        <v>326.97000000000003</v>
      </c>
      <c r="X39" s="71">
        <v>326.97000000000003</v>
      </c>
      <c r="Y39" s="279">
        <f>X39/W39</f>
        <v>1</v>
      </c>
      <c r="Z39" s="71">
        <v>76.83</v>
      </c>
      <c r="AA39" s="71">
        <v>76.83</v>
      </c>
      <c r="AB39" s="269">
        <f>AA39/Z39</f>
        <v>1</v>
      </c>
      <c r="AC39" s="71">
        <v>17120.580000000002</v>
      </c>
      <c r="AD39" s="71">
        <v>17120.580000000002</v>
      </c>
      <c r="AE39" s="121">
        <f>AD39/AC39</f>
        <v>1</v>
      </c>
      <c r="AF39" s="71">
        <v>24147.16</v>
      </c>
      <c r="AG39" s="71">
        <v>24147.16</v>
      </c>
      <c r="AH39" s="121">
        <f>AG39/AF39</f>
        <v>1</v>
      </c>
      <c r="AI39" s="169">
        <v>0</v>
      </c>
      <c r="AJ39" s="71">
        <v>0</v>
      </c>
      <c r="AK39" s="257">
        <v>0</v>
      </c>
      <c r="AL39" s="71">
        <v>0</v>
      </c>
      <c r="AM39" s="169">
        <v>0</v>
      </c>
      <c r="AN39" s="257">
        <v>0</v>
      </c>
      <c r="AO39" s="169">
        <v>11184.14</v>
      </c>
      <c r="AP39" s="218">
        <v>0</v>
      </c>
      <c r="AQ39" s="219">
        <v>0</v>
      </c>
      <c r="AR39" s="222"/>
      <c r="AS39" s="30"/>
      <c r="AT39" s="31"/>
      <c r="AU39" s="78"/>
      <c r="AV39" s="399"/>
      <c r="AW39" s="400"/>
      <c r="AX39" s="400"/>
      <c r="AY39" s="400"/>
    </row>
    <row r="40" spans="1:51" s="37" customFormat="1" ht="15" customHeight="1" x14ac:dyDescent="0.25">
      <c r="A40" s="388"/>
      <c r="B40" s="366"/>
      <c r="C40" s="371"/>
      <c r="D40" s="51" t="s">
        <v>33</v>
      </c>
      <c r="E40" s="65">
        <f>H40+K40+N40+Q40+T40+W40+Z40+AC40+AF40+AI40+AL40+AO40</f>
        <v>0</v>
      </c>
      <c r="F40" s="65">
        <f t="shared" si="0"/>
        <v>0</v>
      </c>
      <c r="G40" s="154">
        <v>0</v>
      </c>
      <c r="H40" s="300">
        <v>0</v>
      </c>
      <c r="I40" s="71">
        <v>0</v>
      </c>
      <c r="J40" s="257">
        <v>0</v>
      </c>
      <c r="K40" s="245">
        <v>0</v>
      </c>
      <c r="L40" s="71">
        <v>0</v>
      </c>
      <c r="M40" s="257">
        <v>0</v>
      </c>
      <c r="N40" s="71">
        <v>0</v>
      </c>
      <c r="O40" s="71">
        <v>0</v>
      </c>
      <c r="P40" s="257">
        <v>0</v>
      </c>
      <c r="Q40" s="71">
        <v>0</v>
      </c>
      <c r="R40" s="169">
        <v>0</v>
      </c>
      <c r="S40" s="269">
        <v>0</v>
      </c>
      <c r="T40" s="71">
        <v>0</v>
      </c>
      <c r="U40" s="71">
        <v>0</v>
      </c>
      <c r="V40" s="269">
        <v>0</v>
      </c>
      <c r="W40" s="71">
        <v>0</v>
      </c>
      <c r="X40" s="71">
        <v>0</v>
      </c>
      <c r="Y40" s="239">
        <v>0</v>
      </c>
      <c r="Z40" s="71">
        <v>0</v>
      </c>
      <c r="AA40" s="71">
        <v>0</v>
      </c>
      <c r="AB40" s="269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21">
        <v>0</v>
      </c>
      <c r="AI40" s="169">
        <v>0</v>
      </c>
      <c r="AJ40" s="71">
        <v>0</v>
      </c>
      <c r="AK40" s="257">
        <v>0</v>
      </c>
      <c r="AL40" s="71">
        <v>0</v>
      </c>
      <c r="AM40" s="169">
        <v>0</v>
      </c>
      <c r="AN40" s="179">
        <v>0</v>
      </c>
      <c r="AO40" s="169">
        <v>0</v>
      </c>
      <c r="AP40" s="218">
        <v>0</v>
      </c>
      <c r="AQ40" s="219">
        <v>0</v>
      </c>
      <c r="AR40" s="222"/>
      <c r="AS40" s="30"/>
      <c r="AT40" s="31"/>
      <c r="AU40" s="78"/>
      <c r="AV40" s="106"/>
      <c r="AW40" s="106"/>
      <c r="AX40" s="9"/>
      <c r="AY40" s="9"/>
    </row>
    <row r="41" spans="1:51" s="37" customFormat="1" ht="15" customHeight="1" x14ac:dyDescent="0.25">
      <c r="A41" s="388"/>
      <c r="B41" s="366"/>
      <c r="C41" s="371"/>
      <c r="D41" s="51" t="s">
        <v>37</v>
      </c>
      <c r="E41" s="56">
        <f>SUM(E37:E40)</f>
        <v>802994</v>
      </c>
      <c r="F41" s="172">
        <f>SUM(I41+L41+O41+R41+U41+X41+AA41+AD41+AG41+AJ41+AM41+AP41)</f>
        <v>645141.26</v>
      </c>
      <c r="G41" s="155">
        <f>F41/E41</f>
        <v>0.80341977648649932</v>
      </c>
      <c r="H41" s="301">
        <v>0</v>
      </c>
      <c r="I41" s="56">
        <v>0</v>
      </c>
      <c r="J41" s="325">
        <v>0</v>
      </c>
      <c r="K41" s="302">
        <v>0</v>
      </c>
      <c r="L41" s="56">
        <v>0</v>
      </c>
      <c r="M41" s="325">
        <v>0</v>
      </c>
      <c r="N41" s="56">
        <f>SUM(N37:N40)</f>
        <v>38.6</v>
      </c>
      <c r="O41" s="56">
        <f t="shared" ref="O41" si="12">SUM(O37:O40)</f>
        <v>38.6</v>
      </c>
      <c r="P41" s="325">
        <f>O41/N41</f>
        <v>1</v>
      </c>
      <c r="Q41" s="56">
        <v>0</v>
      </c>
      <c r="R41" s="56">
        <f>R38+R39</f>
        <v>1633.03</v>
      </c>
      <c r="S41" s="304">
        <v>1</v>
      </c>
      <c r="T41" s="56">
        <f>T38+T39</f>
        <v>46633.619999999995</v>
      </c>
      <c r="U41" s="56">
        <f>SUM(U37:U40)</f>
        <v>47432.42</v>
      </c>
      <c r="V41" s="304">
        <f>U41/T41</f>
        <v>1.0171292728293451</v>
      </c>
      <c r="W41" s="56">
        <f>W39+W38</f>
        <v>1056.54</v>
      </c>
      <c r="X41" s="56">
        <f>X39+X38</f>
        <v>1056.54</v>
      </c>
      <c r="Y41" s="303">
        <f>X41/W41</f>
        <v>1</v>
      </c>
      <c r="Z41" s="56">
        <f>Z39+Z38</f>
        <v>5441.53</v>
      </c>
      <c r="AA41" s="56">
        <f>AA39+AA38</f>
        <v>5441.53</v>
      </c>
      <c r="AB41" s="304">
        <f>AA41/Z41</f>
        <v>1</v>
      </c>
      <c r="AC41" s="56">
        <f>AC39+AC38</f>
        <v>244579.76</v>
      </c>
      <c r="AD41" s="56">
        <f>AD39+AD38</f>
        <v>244579.76</v>
      </c>
      <c r="AE41" s="336">
        <f>AD41/AC41</f>
        <v>1</v>
      </c>
      <c r="AF41" s="56">
        <f>AF39+AF38</f>
        <v>344959.37999999995</v>
      </c>
      <c r="AG41" s="56">
        <f>AG39+AG38</f>
        <v>344959.37999999995</v>
      </c>
      <c r="AH41" s="121">
        <f>AG41/AF41</f>
        <v>1</v>
      </c>
      <c r="AI41" s="56">
        <v>0</v>
      </c>
      <c r="AJ41" s="56">
        <v>0</v>
      </c>
      <c r="AK41" s="257">
        <v>0</v>
      </c>
      <c r="AL41" s="56">
        <v>0</v>
      </c>
      <c r="AM41" s="56">
        <v>0</v>
      </c>
      <c r="AN41" s="331">
        <v>0</v>
      </c>
      <c r="AO41" s="232">
        <f>AO40+AO39+AO38</f>
        <v>160284.57</v>
      </c>
      <c r="AP41" s="233">
        <v>0</v>
      </c>
      <c r="AQ41" s="219">
        <v>0</v>
      </c>
      <c r="AR41" s="234"/>
      <c r="AS41" s="34"/>
      <c r="AT41" s="35"/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389"/>
      <c r="B42" s="367"/>
      <c r="C42" s="392"/>
      <c r="D42" s="55" t="s">
        <v>41</v>
      </c>
      <c r="E42" s="57">
        <f>E26+E41+E36+E31</f>
        <v>894580.9</v>
      </c>
      <c r="F42" s="57">
        <f>F36+F31+F26+F41</f>
        <v>725102.52</v>
      </c>
      <c r="G42" s="156">
        <f>F42/E42</f>
        <v>0.81054996814709546</v>
      </c>
      <c r="H42" s="305">
        <f>H26+H41</f>
        <v>0</v>
      </c>
      <c r="I42" s="57">
        <f>I41+I36+I26</f>
        <v>0</v>
      </c>
      <c r="J42" s="282">
        <v>0</v>
      </c>
      <c r="K42" s="306">
        <f>K26+K41</f>
        <v>8.9700000000000006</v>
      </c>
      <c r="L42" s="57">
        <f>L26+L41</f>
        <v>8.9700000000000006</v>
      </c>
      <c r="M42" s="201">
        <v>0</v>
      </c>
      <c r="N42" s="57">
        <f>N26+N41+N36</f>
        <v>146.54</v>
      </c>
      <c r="O42" s="57">
        <f>O26+O41+O36</f>
        <v>146.54</v>
      </c>
      <c r="P42" s="282">
        <f>O42/N42</f>
        <v>1</v>
      </c>
      <c r="Q42" s="57">
        <f>Q26+Q41+Q36</f>
        <v>4136.5600000000004</v>
      </c>
      <c r="R42" s="57">
        <f>R26+R41+R36</f>
        <v>4278.7</v>
      </c>
      <c r="S42" s="282">
        <f>R42/Q42</f>
        <v>1.0343618852379755</v>
      </c>
      <c r="T42" s="57">
        <f>T41+T36+T31+T26</f>
        <v>47611.63</v>
      </c>
      <c r="U42" s="57">
        <f>U26+U41+U36</f>
        <v>48410.43</v>
      </c>
      <c r="V42" s="274">
        <f>U42/T42</f>
        <v>1.0167774134176881</v>
      </c>
      <c r="W42" s="57">
        <f>W26+W41+W36+W31</f>
        <v>1072.24</v>
      </c>
      <c r="X42" s="57">
        <f>X41+X36+X31+X26</f>
        <v>1072.24</v>
      </c>
      <c r="Y42" s="303">
        <f>X42/W42</f>
        <v>1</v>
      </c>
      <c r="Z42" s="94">
        <f>Z41+Z36+Z31+Z26</f>
        <v>11815.32</v>
      </c>
      <c r="AA42" s="57">
        <f>SUM(AA41+AA36+AA31+AA26)</f>
        <v>11815.32</v>
      </c>
      <c r="AB42" s="304">
        <f>AA42/Z42</f>
        <v>1</v>
      </c>
      <c r="AC42" s="57">
        <f>AC26+AC41+AC36</f>
        <v>289937.02</v>
      </c>
      <c r="AD42" s="57">
        <f>AD41+AD36+AD31+AD26</f>
        <v>289937.02</v>
      </c>
      <c r="AE42" s="282">
        <f>AD42/AC42</f>
        <v>1</v>
      </c>
      <c r="AF42" s="57">
        <f>AF41+AF36+AF31+AF26</f>
        <v>369433.29999999993</v>
      </c>
      <c r="AG42" s="57">
        <f>AG26+AG41</f>
        <v>369433.29999999993</v>
      </c>
      <c r="AH42" s="337">
        <f>AG42/AF42</f>
        <v>1</v>
      </c>
      <c r="AI42" s="57">
        <f>AI26+AI41+AI36</f>
        <v>2246.06</v>
      </c>
      <c r="AJ42" s="57">
        <f>AJ26+AJ41</f>
        <v>0</v>
      </c>
      <c r="AK42" s="137">
        <v>0</v>
      </c>
      <c r="AL42" s="57">
        <f>AL26+AL41+AL36</f>
        <v>979.83999999999992</v>
      </c>
      <c r="AM42" s="57">
        <v>0</v>
      </c>
      <c r="AN42" s="282">
        <v>0</v>
      </c>
      <c r="AO42" s="57">
        <f>AO26+AO41+AO36+AO31</f>
        <v>167193.42000000001</v>
      </c>
      <c r="AP42" s="223">
        <f>AP26+AP41</f>
        <v>0</v>
      </c>
      <c r="AQ42" s="219">
        <v>0</v>
      </c>
      <c r="AR42" s="235"/>
      <c r="AS42" s="170"/>
      <c r="AT42" s="34"/>
      <c r="AU42" s="78"/>
      <c r="AV42" s="106"/>
      <c r="AW42" s="106"/>
      <c r="AX42" s="9"/>
      <c r="AY42" s="9"/>
    </row>
    <row r="43" spans="1:51" s="79" customFormat="1" ht="15" customHeight="1" x14ac:dyDescent="0.25">
      <c r="A43" s="347" t="s">
        <v>64</v>
      </c>
      <c r="B43" s="350" t="s">
        <v>67</v>
      </c>
      <c r="C43" s="353" t="s">
        <v>55</v>
      </c>
      <c r="D43" s="83" t="s">
        <v>30</v>
      </c>
      <c r="E43" s="65">
        <v>0</v>
      </c>
      <c r="F43" s="65">
        <f t="shared" si="0"/>
        <v>0</v>
      </c>
      <c r="G43" s="145">
        <v>0</v>
      </c>
      <c r="H43" s="240">
        <v>0</v>
      </c>
      <c r="I43" s="204">
        <v>0</v>
      </c>
      <c r="J43" s="310">
        <v>0</v>
      </c>
      <c r="K43" s="266">
        <v>0</v>
      </c>
      <c r="L43" s="197">
        <v>0</v>
      </c>
      <c r="M43" s="268">
        <v>0</v>
      </c>
      <c r="N43" s="65">
        <v>0</v>
      </c>
      <c r="O43" s="65">
        <v>0</v>
      </c>
      <c r="P43" s="278">
        <v>0</v>
      </c>
      <c r="Q43" s="204">
        <v>0</v>
      </c>
      <c r="R43" s="204">
        <v>0</v>
      </c>
      <c r="S43" s="310">
        <v>0</v>
      </c>
      <c r="T43" s="204">
        <v>0</v>
      </c>
      <c r="U43" s="204">
        <v>0</v>
      </c>
      <c r="V43" s="268">
        <v>0</v>
      </c>
      <c r="W43" s="204">
        <v>0</v>
      </c>
      <c r="X43" s="171">
        <v>0</v>
      </c>
      <c r="Y43" s="236">
        <v>0</v>
      </c>
      <c r="Z43" s="204">
        <v>0</v>
      </c>
      <c r="AA43" s="204">
        <v>0</v>
      </c>
      <c r="AB43" s="308">
        <v>0</v>
      </c>
      <c r="AC43" s="171">
        <v>0</v>
      </c>
      <c r="AD43" s="171">
        <v>0</v>
      </c>
      <c r="AE43" s="121">
        <v>0</v>
      </c>
      <c r="AF43" s="204">
        <v>0</v>
      </c>
      <c r="AG43" s="171">
        <v>0</v>
      </c>
      <c r="AH43" s="308">
        <v>0</v>
      </c>
      <c r="AI43" s="204">
        <v>0</v>
      </c>
      <c r="AJ43" s="171">
        <v>0</v>
      </c>
      <c r="AK43" s="278">
        <v>0</v>
      </c>
      <c r="AL43" s="204">
        <v>0</v>
      </c>
      <c r="AM43" s="204">
        <v>0</v>
      </c>
      <c r="AN43" s="257">
        <v>0</v>
      </c>
      <c r="AO43" s="204">
        <v>0</v>
      </c>
      <c r="AP43" s="204">
        <v>0</v>
      </c>
      <c r="AQ43" s="237">
        <v>0</v>
      </c>
      <c r="AR43" s="238"/>
      <c r="AS43" s="76"/>
      <c r="AT43" s="77"/>
      <c r="AU43" s="78"/>
      <c r="AV43" s="106"/>
      <c r="AW43" s="106"/>
      <c r="AX43" s="73"/>
      <c r="AY43" s="73"/>
    </row>
    <row r="44" spans="1:51" s="79" customFormat="1" ht="15" customHeight="1" x14ac:dyDescent="0.25">
      <c r="A44" s="348"/>
      <c r="B44" s="351"/>
      <c r="C44" s="351"/>
      <c r="D44" s="84" t="s">
        <v>31</v>
      </c>
      <c r="E44" s="65">
        <v>0</v>
      </c>
      <c r="F44" s="65">
        <f t="shared" si="0"/>
        <v>0</v>
      </c>
      <c r="G44" s="146">
        <v>0</v>
      </c>
      <c r="H44" s="244">
        <v>0</v>
      </c>
      <c r="I44" s="169">
        <v>0</v>
      </c>
      <c r="J44" s="269">
        <v>0</v>
      </c>
      <c r="K44" s="270">
        <v>0</v>
      </c>
      <c r="L44" s="169">
        <v>0</v>
      </c>
      <c r="M44" s="269">
        <v>0</v>
      </c>
      <c r="N44" s="71">
        <v>0</v>
      </c>
      <c r="O44" s="71">
        <v>0</v>
      </c>
      <c r="P44" s="257">
        <v>0</v>
      </c>
      <c r="Q44" s="169">
        <v>0</v>
      </c>
      <c r="R44" s="169">
        <v>0</v>
      </c>
      <c r="S44" s="269">
        <v>0</v>
      </c>
      <c r="T44" s="169">
        <v>0</v>
      </c>
      <c r="U44" s="169">
        <v>0</v>
      </c>
      <c r="V44" s="269">
        <v>0</v>
      </c>
      <c r="W44" s="71">
        <v>0</v>
      </c>
      <c r="X44" s="71">
        <v>0</v>
      </c>
      <c r="Y44" s="271">
        <v>0</v>
      </c>
      <c r="Z44" s="169">
        <v>0</v>
      </c>
      <c r="AA44" s="169">
        <v>0</v>
      </c>
      <c r="AB44" s="269">
        <v>0</v>
      </c>
      <c r="AC44" s="71">
        <v>0</v>
      </c>
      <c r="AD44" s="71">
        <v>0</v>
      </c>
      <c r="AE44" s="121">
        <v>0</v>
      </c>
      <c r="AF44" s="169">
        <v>0</v>
      </c>
      <c r="AG44" s="71">
        <v>0</v>
      </c>
      <c r="AH44" s="67">
        <v>0</v>
      </c>
      <c r="AI44" s="169">
        <v>0</v>
      </c>
      <c r="AJ44" s="71">
        <v>0</v>
      </c>
      <c r="AK44" s="257">
        <v>0</v>
      </c>
      <c r="AL44" s="169">
        <v>0</v>
      </c>
      <c r="AM44" s="169">
        <v>0</v>
      </c>
      <c r="AN44" s="257">
        <v>0</v>
      </c>
      <c r="AO44" s="169">
        <v>0</v>
      </c>
      <c r="AP44" s="169">
        <v>0</v>
      </c>
      <c r="AQ44" s="179">
        <v>0</v>
      </c>
      <c r="AR44" s="199"/>
      <c r="AS44" s="76"/>
      <c r="AT44" s="77"/>
      <c r="AU44" s="78"/>
      <c r="AV44" s="401"/>
      <c r="AW44" s="402"/>
      <c r="AX44" s="402"/>
      <c r="AY44" s="73"/>
    </row>
    <row r="45" spans="1:51" s="79" customFormat="1" ht="15" customHeight="1" x14ac:dyDescent="0.25">
      <c r="A45" s="348"/>
      <c r="B45" s="351"/>
      <c r="C45" s="351"/>
      <c r="D45" s="84" t="s">
        <v>32</v>
      </c>
      <c r="E45" s="65">
        <v>0</v>
      </c>
      <c r="F45" s="65">
        <f t="shared" si="0"/>
        <v>0</v>
      </c>
      <c r="G45" s="146">
        <v>0</v>
      </c>
      <c r="H45" s="244">
        <v>0</v>
      </c>
      <c r="I45" s="169">
        <v>0</v>
      </c>
      <c r="J45" s="269">
        <v>0</v>
      </c>
      <c r="K45" s="270">
        <v>0</v>
      </c>
      <c r="L45" s="169">
        <v>0</v>
      </c>
      <c r="M45" s="269">
        <v>0</v>
      </c>
      <c r="N45" s="71">
        <v>0</v>
      </c>
      <c r="O45" s="71">
        <v>0</v>
      </c>
      <c r="P45" s="257">
        <v>0</v>
      </c>
      <c r="Q45" s="169">
        <v>0</v>
      </c>
      <c r="R45" s="169">
        <v>0</v>
      </c>
      <c r="S45" s="269">
        <v>0</v>
      </c>
      <c r="T45" s="169">
        <v>0</v>
      </c>
      <c r="U45" s="169">
        <v>0</v>
      </c>
      <c r="V45" s="269">
        <v>0</v>
      </c>
      <c r="W45" s="71">
        <v>0</v>
      </c>
      <c r="X45" s="71">
        <v>0</v>
      </c>
      <c r="Y45" s="271">
        <v>0</v>
      </c>
      <c r="Z45" s="169">
        <v>0</v>
      </c>
      <c r="AA45" s="169">
        <v>0</v>
      </c>
      <c r="AB45" s="269">
        <v>0</v>
      </c>
      <c r="AC45" s="71">
        <v>0</v>
      </c>
      <c r="AD45" s="71">
        <v>0</v>
      </c>
      <c r="AE45" s="121">
        <v>0</v>
      </c>
      <c r="AF45" s="169">
        <v>0</v>
      </c>
      <c r="AG45" s="71">
        <v>0</v>
      </c>
      <c r="AH45" s="67">
        <v>0</v>
      </c>
      <c r="AI45" s="169">
        <v>0</v>
      </c>
      <c r="AJ45" s="71">
        <v>0</v>
      </c>
      <c r="AK45" s="257">
        <v>0</v>
      </c>
      <c r="AL45" s="169">
        <v>0</v>
      </c>
      <c r="AM45" s="169">
        <v>0</v>
      </c>
      <c r="AN45" s="257">
        <v>0</v>
      </c>
      <c r="AO45" s="169">
        <v>0</v>
      </c>
      <c r="AP45" s="169">
        <v>0</v>
      </c>
      <c r="AQ45" s="179">
        <v>0</v>
      </c>
      <c r="AR45" s="199"/>
      <c r="AS45" s="76"/>
      <c r="AT45" s="77"/>
      <c r="AU45" s="78"/>
      <c r="AV45" s="401"/>
      <c r="AW45" s="402"/>
      <c r="AX45" s="402"/>
      <c r="AY45" s="73"/>
    </row>
    <row r="46" spans="1:51" s="79" customFormat="1" ht="15" customHeight="1" x14ac:dyDescent="0.25">
      <c r="A46" s="348"/>
      <c r="B46" s="351"/>
      <c r="C46" s="351"/>
      <c r="D46" s="84" t="s">
        <v>33</v>
      </c>
      <c r="E46" s="65">
        <f t="shared" ref="E46" si="13">H46+K46+N46+Q46+T46+W46+Z46+AC46+AF46+AI46+AL46+AO46</f>
        <v>0</v>
      </c>
      <c r="F46" s="65">
        <f t="shared" si="0"/>
        <v>0</v>
      </c>
      <c r="G46" s="147">
        <v>0</v>
      </c>
      <c r="H46" s="244">
        <v>0</v>
      </c>
      <c r="I46" s="169">
        <v>0</v>
      </c>
      <c r="J46" s="269">
        <v>0</v>
      </c>
      <c r="K46" s="270">
        <v>0</v>
      </c>
      <c r="L46" s="169">
        <v>0</v>
      </c>
      <c r="M46" s="269">
        <v>0</v>
      </c>
      <c r="N46" s="71">
        <v>0</v>
      </c>
      <c r="O46" s="71">
        <v>0</v>
      </c>
      <c r="P46" s="257">
        <v>0</v>
      </c>
      <c r="Q46" s="169">
        <v>0</v>
      </c>
      <c r="R46" s="169">
        <v>0</v>
      </c>
      <c r="S46" s="269">
        <v>0</v>
      </c>
      <c r="T46" s="169">
        <v>0</v>
      </c>
      <c r="U46" s="169">
        <v>0</v>
      </c>
      <c r="V46" s="269">
        <v>0</v>
      </c>
      <c r="W46" s="169">
        <v>0</v>
      </c>
      <c r="X46" s="71">
        <v>0</v>
      </c>
      <c r="Y46" s="239">
        <v>0</v>
      </c>
      <c r="Z46" s="169">
        <v>0</v>
      </c>
      <c r="AA46" s="169">
        <v>0</v>
      </c>
      <c r="AB46" s="67">
        <v>0</v>
      </c>
      <c r="AC46" s="71">
        <v>0</v>
      </c>
      <c r="AD46" s="71">
        <v>0</v>
      </c>
      <c r="AE46" s="121">
        <v>0</v>
      </c>
      <c r="AF46" s="169">
        <v>0</v>
      </c>
      <c r="AG46" s="71">
        <v>0</v>
      </c>
      <c r="AH46" s="67">
        <v>0</v>
      </c>
      <c r="AI46" s="169">
        <v>0</v>
      </c>
      <c r="AJ46" s="71">
        <v>0</v>
      </c>
      <c r="AK46" s="257">
        <v>0</v>
      </c>
      <c r="AL46" s="169">
        <v>0</v>
      </c>
      <c r="AM46" s="169">
        <v>0</v>
      </c>
      <c r="AN46" s="257">
        <v>0</v>
      </c>
      <c r="AO46" s="169">
        <v>0</v>
      </c>
      <c r="AP46" s="169">
        <v>0</v>
      </c>
      <c r="AQ46" s="179">
        <v>0</v>
      </c>
      <c r="AR46" s="199"/>
      <c r="AS46" s="76"/>
      <c r="AT46" s="77"/>
      <c r="AU46" s="78"/>
      <c r="AV46" s="78"/>
      <c r="AW46" s="78"/>
    </row>
    <row r="47" spans="1:51" s="79" customFormat="1" ht="25.5" customHeight="1" thickBot="1" x14ac:dyDescent="0.3">
      <c r="A47" s="349"/>
      <c r="B47" s="352"/>
      <c r="C47" s="352"/>
      <c r="D47" s="85" t="s">
        <v>43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280">
        <f>SUM(H43:H46)</f>
        <v>0</v>
      </c>
      <c r="I47" s="202">
        <f>SUM(I43:I46)</f>
        <v>0</v>
      </c>
      <c r="J47" s="274">
        <v>0</v>
      </c>
      <c r="K47" s="273">
        <f>SUM(K43:K46)</f>
        <v>0</v>
      </c>
      <c r="L47" s="273">
        <f>SUM(L43:L46)</f>
        <v>0</v>
      </c>
      <c r="M47" s="274">
        <v>0</v>
      </c>
      <c r="N47" s="57">
        <f>SUM(N43:N46)</f>
        <v>0</v>
      </c>
      <c r="O47" s="57">
        <f>SUM(O43:O46)</f>
        <v>0</v>
      </c>
      <c r="P47" s="282">
        <v>0</v>
      </c>
      <c r="Q47" s="57">
        <f>SUM(Q43:Q46)</f>
        <v>0</v>
      </c>
      <c r="R47" s="57">
        <v>0</v>
      </c>
      <c r="S47" s="274">
        <v>0</v>
      </c>
      <c r="T47" s="57">
        <f>SUM(T43:T46)</f>
        <v>0</v>
      </c>
      <c r="U47" s="57">
        <f>SUM(U43:U46)</f>
        <v>0</v>
      </c>
      <c r="V47" s="274">
        <v>0</v>
      </c>
      <c r="W47" s="94">
        <f>SUM(W43:W46)</f>
        <v>0</v>
      </c>
      <c r="X47" s="94">
        <v>0</v>
      </c>
      <c r="Y47" s="307">
        <v>0</v>
      </c>
      <c r="Z47" s="57">
        <f>SUM(Z43:Z46)</f>
        <v>0</v>
      </c>
      <c r="AA47" s="94">
        <v>0</v>
      </c>
      <c r="AB47" s="284">
        <v>0</v>
      </c>
      <c r="AC47" s="94">
        <f>SUM(AC43:AC46)</f>
        <v>0</v>
      </c>
      <c r="AD47" s="57">
        <f>SUM(AD43:AD46)</f>
        <v>0</v>
      </c>
      <c r="AE47" s="201">
        <v>0</v>
      </c>
      <c r="AF47" s="57">
        <f>SUM(AF43:AF46)</f>
        <v>0</v>
      </c>
      <c r="AG47" s="57">
        <v>0</v>
      </c>
      <c r="AH47" s="201">
        <v>0</v>
      </c>
      <c r="AI47" s="57">
        <f>SUM(AI43:AI46)</f>
        <v>0</v>
      </c>
      <c r="AJ47" s="57">
        <v>0</v>
      </c>
      <c r="AK47" s="137">
        <v>0</v>
      </c>
      <c r="AL47" s="57">
        <f>SUM(AL43:AL46)</f>
        <v>0</v>
      </c>
      <c r="AM47" s="57">
        <v>0</v>
      </c>
      <c r="AN47" s="257">
        <v>0</v>
      </c>
      <c r="AO47" s="202">
        <f>SUM(AO43:AO46)</f>
        <v>0</v>
      </c>
      <c r="AP47" s="202">
        <v>0</v>
      </c>
      <c r="AQ47" s="315">
        <v>0</v>
      </c>
      <c r="AR47" s="203"/>
      <c r="AS47" s="87"/>
      <c r="AT47" s="80"/>
      <c r="AU47" s="78"/>
      <c r="AV47" s="78"/>
      <c r="AW47" s="78"/>
    </row>
    <row r="48" spans="1:51" s="89" customFormat="1" ht="15" customHeight="1" x14ac:dyDescent="0.2">
      <c r="A48" s="375" t="s">
        <v>44</v>
      </c>
      <c r="B48" s="376"/>
      <c r="C48" s="377"/>
      <c r="D48" s="83" t="s">
        <v>30</v>
      </c>
      <c r="E48" s="65">
        <f>SUM(E12,E17,E22,E32,E37,E43)</f>
        <v>17149.95</v>
      </c>
      <c r="F48" s="65">
        <f>SUM(F43+F37+F32+F27+F22+F17+F12)</f>
        <v>1410.53</v>
      </c>
      <c r="G48" s="149">
        <f>F48/E48</f>
        <v>8.2246887017163317E-2</v>
      </c>
      <c r="H48" s="240">
        <f>H43+H37+H32+H27+H22+H17+H12</f>
        <v>0</v>
      </c>
      <c r="I48" s="204">
        <f>SUM(I12,I17,I22,I32,I37,I43)</f>
        <v>0</v>
      </c>
      <c r="J48" s="237">
        <v>0</v>
      </c>
      <c r="K48" s="241">
        <f>SUM(,K43,K37,K22,K17,K12)</f>
        <v>0</v>
      </c>
      <c r="L48" s="171">
        <v>0</v>
      </c>
      <c r="M48" s="177">
        <v>0</v>
      </c>
      <c r="N48" s="171">
        <f>SUM(,N43,N37,N22,N17,N12)</f>
        <v>0</v>
      </c>
      <c r="O48" s="171">
        <f>SUM(O12,O17,O22,O32,O37,O43)</f>
        <v>0</v>
      </c>
      <c r="P48" s="257">
        <v>0</v>
      </c>
      <c r="Q48" s="171">
        <f>SUM(,Q43,Q37,Q22,Q17,Q12)</f>
        <v>0</v>
      </c>
      <c r="R48" s="171">
        <f>R43+R37+R32+R27+R22+R17+R12</f>
        <v>1341.81</v>
      </c>
      <c r="S48" s="237">
        <v>1</v>
      </c>
      <c r="T48" s="171">
        <f>T12+T17+T22+T37+T43</f>
        <v>0</v>
      </c>
      <c r="U48" s="171">
        <v>0</v>
      </c>
      <c r="V48" s="237">
        <v>0</v>
      </c>
      <c r="W48" s="86">
        <f>SUM(W43+W37+W32+W27+W22+W17+W12)</f>
        <v>68.72</v>
      </c>
      <c r="X48" s="171">
        <f>SUM(X43+X37+X32+X27+X22+X17+X12)</f>
        <v>68.72</v>
      </c>
      <c r="Y48" s="309">
        <v>0</v>
      </c>
      <c r="Z48" s="171">
        <f>Z12+Z16+Z17+Z22+Z37+Z43</f>
        <v>0</v>
      </c>
      <c r="AA48" s="171">
        <f>AA43+AA37+AA32+AA27+AA22+AA17+AA12</f>
        <v>0</v>
      </c>
      <c r="AB48" s="310">
        <v>0</v>
      </c>
      <c r="AC48" s="171">
        <f>AC43+AC37+AC32+AC27+AC22+AC17+AC12</f>
        <v>0</v>
      </c>
      <c r="AD48" s="86">
        <f>AD12+AD17+AD22+AD37+AD43</f>
        <v>0</v>
      </c>
      <c r="AE48" s="231">
        <v>0</v>
      </c>
      <c r="AF48" s="86">
        <f>AF12+AF17+AF22+AF37+AF43</f>
        <v>0</v>
      </c>
      <c r="AG48" s="86">
        <f>AG43+AG37+AG32+AG27+AG22+AG17+AG12</f>
        <v>0</v>
      </c>
      <c r="AH48" s="243">
        <v>0</v>
      </c>
      <c r="AI48" s="86">
        <f>AI12+AI17+AI22+AI37+AI43</f>
        <v>2060.54</v>
      </c>
      <c r="AJ48" s="86">
        <f>AJ12+AJ17+AJ22+AJ37+AJ43</f>
        <v>0</v>
      </c>
      <c r="AK48" s="278">
        <v>0</v>
      </c>
      <c r="AL48" s="86">
        <f>AL12+AL17+AL22+AL37+AL43</f>
        <v>1081.8</v>
      </c>
      <c r="AM48" s="86">
        <f>AM12+AM17+AM22+AM37+AM43</f>
        <v>0</v>
      </c>
      <c r="AN48" s="243">
        <v>0</v>
      </c>
      <c r="AO48" s="86">
        <f>AO12+AO17+AO22+AO37+AO43</f>
        <v>13938.89</v>
      </c>
      <c r="AP48" s="242">
        <f>AP17</f>
        <v>0</v>
      </c>
      <c r="AQ48" s="243">
        <v>0</v>
      </c>
      <c r="AR48" s="238">
        <v>0</v>
      </c>
      <c r="AS48" s="34"/>
      <c r="AT48" s="88"/>
      <c r="AU48" s="158"/>
      <c r="AV48" s="158"/>
      <c r="AW48" s="78"/>
    </row>
    <row r="49" spans="1:49" s="89" customFormat="1" ht="15" customHeight="1" x14ac:dyDescent="0.2">
      <c r="A49" s="378"/>
      <c r="B49" s="379"/>
      <c r="C49" s="380"/>
      <c r="D49" s="84" t="s">
        <v>31</v>
      </c>
      <c r="E49" s="71">
        <f>E13+E18+E23+E38+E44+E33</f>
        <v>852747.29</v>
      </c>
      <c r="F49" s="65">
        <f t="shared" ref="F49:F50" si="14">SUM(F44+F38+F33+F28+F23+F18+F13)</f>
        <v>681059.72</v>
      </c>
      <c r="G49" s="149">
        <f>F49/E49</f>
        <v>0.79866535840882003</v>
      </c>
      <c r="H49" s="244">
        <f t="shared" ref="H49:H51" si="15">H44+H38+H33+H28+H23+H18+H13</f>
        <v>0</v>
      </c>
      <c r="I49" s="169">
        <f t="shared" ref="I49" si="16">SUM(I13,I18,I23,I33,I38,I44)</f>
        <v>0</v>
      </c>
      <c r="J49" s="179">
        <v>0</v>
      </c>
      <c r="K49" s="245">
        <f>SUM(,K44,K38,K23,K18,K13)</f>
        <v>0</v>
      </c>
      <c r="L49" s="71">
        <v>0</v>
      </c>
      <c r="M49" s="177">
        <v>0</v>
      </c>
      <c r="N49" s="71">
        <f>SUM(,N44,N38,N23,N18,N13,N33)</f>
        <v>0</v>
      </c>
      <c r="O49" s="71">
        <f>SUM(O13,O18,O23,O33,O38,O44)</f>
        <v>0</v>
      </c>
      <c r="P49" s="257">
        <v>0</v>
      </c>
      <c r="Q49" s="71">
        <f>SUM(,Q44,Q38,Q23,Q18,Q13,Q33)</f>
        <v>12924.35</v>
      </c>
      <c r="R49" s="71">
        <f>+R44+R38+R18+R13+R23</f>
        <v>9433.0300000000007</v>
      </c>
      <c r="S49" s="179">
        <f>R49/Q49</f>
        <v>0.72986494485215891</v>
      </c>
      <c r="T49" s="71">
        <f>SUM(,T44,T38,T23,T18,T13)</f>
        <v>44296.21</v>
      </c>
      <c r="U49" s="71">
        <f>SUM(V56,U44,U38,U23,U18,U13,U33)</f>
        <v>45095.01</v>
      </c>
      <c r="V49" s="67">
        <f>U49/T49</f>
        <v>1.0180331454993554</v>
      </c>
      <c r="W49" s="71">
        <f t="shared" ref="W49:W50" si="17">SUM(W44+W38+W33+W28+W23+W18+W13)</f>
        <v>2031.1</v>
      </c>
      <c r="X49" s="71">
        <f t="shared" ref="X49:X50" si="18">SUM(X44+X38+X33+X28+X23+X18+X13)</f>
        <v>2031.1</v>
      </c>
      <c r="Y49" s="75">
        <f t="shared" ref="Y49" si="19">SUM(Z56,Y44,Y38,Y23,Y18,Y13,Y33)</f>
        <v>2</v>
      </c>
      <c r="Z49" s="10">
        <f>Z13+Z18+Z23+Z38+Z44</f>
        <v>11292.32</v>
      </c>
      <c r="AA49" s="71">
        <f>AA44+AA38+AA33+AA28+AA23+AA18+AA13</f>
        <v>11292.32</v>
      </c>
      <c r="AB49" s="177">
        <f>AA49/Z49</f>
        <v>1</v>
      </c>
      <c r="AC49" s="71">
        <f>AC44+AC38+AC33+AC28+AC23+AC18+AC13</f>
        <v>269635.27999999997</v>
      </c>
      <c r="AD49" s="71">
        <f>AD44+AD38+AD33+AD28+AD23+AD18+AD13</f>
        <v>269635.27999999997</v>
      </c>
      <c r="AE49" s="231">
        <f>AD49/AC49</f>
        <v>1</v>
      </c>
      <c r="AF49" s="71">
        <f>AF13++AF18+AF23+AF38+AF44+AF33</f>
        <v>343572.98</v>
      </c>
      <c r="AG49" s="71">
        <f>AG13++AG18+AG23+AG38+AG44+AG33</f>
        <v>343572.98</v>
      </c>
      <c r="AH49" s="179">
        <f>AG49/AF49</f>
        <v>1</v>
      </c>
      <c r="AI49" s="71">
        <f>AI13+AI18+AI23+AI38+AI44+AI33</f>
        <v>2088.84</v>
      </c>
      <c r="AJ49" s="71">
        <f>AJ13+AJ18+AJ23+AJ38+AJ44</f>
        <v>0</v>
      </c>
      <c r="AK49" s="257">
        <v>0</v>
      </c>
      <c r="AL49" s="71">
        <f>AL13+AL18+AL23+AL38+AL44+AL33</f>
        <v>1887.32</v>
      </c>
      <c r="AM49" s="71">
        <f>AM13+AM18+AM23+AM38+AM44+AM33</f>
        <v>0</v>
      </c>
      <c r="AN49" s="179">
        <v>0</v>
      </c>
      <c r="AO49" s="71">
        <f>AO1+AO333+AO18+AO23+AO38+AO44+AO33</f>
        <v>165018.88999999998</v>
      </c>
      <c r="AP49" s="169">
        <f>AP18+AP23+AP38+AP44</f>
        <v>0</v>
      </c>
      <c r="AQ49" s="179">
        <v>0</v>
      </c>
      <c r="AR49" s="199"/>
      <c r="AS49" s="34"/>
      <c r="AT49" s="88"/>
      <c r="AU49" s="158"/>
      <c r="AV49" s="158"/>
      <c r="AW49" s="78"/>
    </row>
    <row r="50" spans="1:49" s="32" customFormat="1" ht="15" customHeight="1" thickBot="1" x14ac:dyDescent="0.25">
      <c r="A50" s="378"/>
      <c r="B50" s="379"/>
      <c r="C50" s="380"/>
      <c r="D50" s="49" t="s">
        <v>32</v>
      </c>
      <c r="E50" s="10">
        <f>E14+E1+E299+E24+E39+E45+E34+E29</f>
        <v>64965.21</v>
      </c>
      <c r="F50" s="65">
        <f t="shared" si="14"/>
        <v>50858.380000000005</v>
      </c>
      <c r="G50" s="149">
        <f>F50/E50</f>
        <v>0.78285562380233986</v>
      </c>
      <c r="H50" s="244">
        <f t="shared" si="15"/>
        <v>0</v>
      </c>
      <c r="I50" s="169">
        <f>SUM(I14,I19,I24,I34,I39,I45)</f>
        <v>0</v>
      </c>
      <c r="J50" s="219">
        <v>0</v>
      </c>
      <c r="K50" s="246">
        <f>SUM(L53,K45,K39,K24,K19,K14)</f>
        <v>8.9700000000000006</v>
      </c>
      <c r="L50" s="10">
        <v>8.9700000000000006</v>
      </c>
      <c r="M50" s="326">
        <f>L50/K50</f>
        <v>1</v>
      </c>
      <c r="N50" s="10">
        <f>SUM(,N45,N39,N24,N19,N14,N34)</f>
        <v>146.54</v>
      </c>
      <c r="O50" s="71">
        <f>SUM(O14,O19,O24,O34,O39,O45)</f>
        <v>146.54</v>
      </c>
      <c r="P50" s="257">
        <f>O50/N50</f>
        <v>1</v>
      </c>
      <c r="Q50" s="10">
        <f>SUM(,Q45,Q39,Q24,Q19,Q14,Q34)</f>
        <v>282.06</v>
      </c>
      <c r="R50" s="10">
        <f>R45+R39+R19+R14+R24</f>
        <v>287.60000000000002</v>
      </c>
      <c r="S50" s="219">
        <f>R50/Q50</f>
        <v>1.0196412110898392</v>
      </c>
      <c r="T50" s="10">
        <f>SUM(,T45,T39,T24,T19,T14,)</f>
        <v>3315.42</v>
      </c>
      <c r="U50" s="247">
        <f>SUM(,U45,U39,U24,U19,U14,U34)</f>
        <v>3315.42</v>
      </c>
      <c r="V50" s="328">
        <f>U50/T50</f>
        <v>1</v>
      </c>
      <c r="W50" s="71">
        <f t="shared" si="17"/>
        <v>414.79</v>
      </c>
      <c r="X50" s="71">
        <f t="shared" si="18"/>
        <v>414.79</v>
      </c>
      <c r="Y50" s="248">
        <f t="shared" ref="Y50" si="20">SUM(,Y45,Y39,Y24,Y19,Y14,Y34)</f>
        <v>3</v>
      </c>
      <c r="Z50" s="10">
        <f>Z14+Z19+Z24+Z39+Z45</f>
        <v>523</v>
      </c>
      <c r="AA50" s="71">
        <f>AA45+AA39+AA34+AA29+AA24+AA19+AA14</f>
        <v>523</v>
      </c>
      <c r="AB50" s="177">
        <f>AA50/Z50</f>
        <v>1</v>
      </c>
      <c r="AC50" s="71">
        <f>AC45+AC39+AC34+AC29+AC24+AC19+AC14</f>
        <v>20301.740000000002</v>
      </c>
      <c r="AD50" s="71">
        <f>AD45+AD39+AD34+AD29+AD24+AD19+AD14</f>
        <v>20301.740000000002</v>
      </c>
      <c r="AE50" s="231">
        <f>AD50/AC50</f>
        <v>1</v>
      </c>
      <c r="AF50" s="29">
        <f>AF14+AF19+AF24+AF39+AF45+AF34</f>
        <v>25860.32</v>
      </c>
      <c r="AG50" s="29">
        <f>AG14+AG19+AG24+AG39+AG45+AG34</f>
        <v>25860.32</v>
      </c>
      <c r="AH50" s="311">
        <f>AG50/AF50</f>
        <v>1</v>
      </c>
      <c r="AI50" s="29">
        <f>AI14+AI19+AI24+AI39+AI45+AI34</f>
        <v>157.22</v>
      </c>
      <c r="AJ50" s="29">
        <f>AJ14+AJ19+AJ24+AJ39+AJ45</f>
        <v>0</v>
      </c>
      <c r="AK50" s="227">
        <v>0</v>
      </c>
      <c r="AL50" s="29">
        <f>AL14+AL19+AL24+AL39+AL45+AL34</f>
        <v>122.77000000000001</v>
      </c>
      <c r="AM50" s="29">
        <f>AM14+AM19+AM24+AM39+AM45+AM34</f>
        <v>0</v>
      </c>
      <c r="AN50" s="219">
        <v>0</v>
      </c>
      <c r="AO50" s="71">
        <f>AO14+AO19+AO24+AO39+AO45+AO34+AO29</f>
        <v>13832.38</v>
      </c>
      <c r="AP50" s="228">
        <f>AP19+AP24+AP39+AP45</f>
        <v>0</v>
      </c>
      <c r="AQ50" s="219">
        <v>0</v>
      </c>
      <c r="AR50" s="185"/>
      <c r="AS50" s="34"/>
      <c r="AT50" s="48"/>
      <c r="AU50" s="158"/>
      <c r="AV50" s="158"/>
      <c r="AW50" s="78"/>
    </row>
    <row r="51" spans="1:49" s="37" customFormat="1" ht="15" customHeight="1" thickBot="1" x14ac:dyDescent="0.25">
      <c r="A51" s="381"/>
      <c r="B51" s="382"/>
      <c r="C51" s="383"/>
      <c r="D51" s="52" t="s">
        <v>45</v>
      </c>
      <c r="E51" s="33">
        <f>SUM(E48:E50)</f>
        <v>934862.45</v>
      </c>
      <c r="F51" s="57">
        <f>F48+F49+F50</f>
        <v>733328.63</v>
      </c>
      <c r="G51" s="150">
        <f>F51/E51</f>
        <v>0.78442409361933407</v>
      </c>
      <c r="H51" s="249">
        <f t="shared" si="15"/>
        <v>0</v>
      </c>
      <c r="I51" s="223">
        <f>SUM(I48:I50)</f>
        <v>0</v>
      </c>
      <c r="J51" s="313">
        <v>0</v>
      </c>
      <c r="K51" s="312">
        <f>K48+K49+K50</f>
        <v>8.9700000000000006</v>
      </c>
      <c r="L51" s="202">
        <f>L48+L49+L50</f>
        <v>8.9700000000000006</v>
      </c>
      <c r="M51" s="313">
        <f>L51/K51</f>
        <v>1</v>
      </c>
      <c r="N51" s="294">
        <f>N48+N49+N50</f>
        <v>146.54</v>
      </c>
      <c r="O51" s="33">
        <f>SUM(O48:O50)</f>
        <v>146.54</v>
      </c>
      <c r="P51" s="282">
        <f>O51/N51</f>
        <v>1</v>
      </c>
      <c r="Q51" s="312">
        <f>Q48+Q49+Q50</f>
        <v>13206.41</v>
      </c>
      <c r="R51" s="312">
        <f>R48+R49+R50</f>
        <v>11062.44</v>
      </c>
      <c r="S51" s="313">
        <f>R51/Q51</f>
        <v>0.83765686511322912</v>
      </c>
      <c r="T51" s="312">
        <f>T48+T49+T50</f>
        <v>47611.63</v>
      </c>
      <c r="U51" s="312">
        <f>U48+U49+U50</f>
        <v>48410.43</v>
      </c>
      <c r="V51" s="329">
        <f>U51/T51</f>
        <v>1.0167774134176881</v>
      </c>
      <c r="W51" s="312">
        <f>W48+W49+W50</f>
        <v>2514.6099999999997</v>
      </c>
      <c r="X51" s="312">
        <f t="shared" ref="X51:Y51" si="21">X48+X49+X50</f>
        <v>2514.6099999999997</v>
      </c>
      <c r="Y51" s="314">
        <f t="shared" si="21"/>
        <v>5</v>
      </c>
      <c r="Z51" s="223">
        <f>Z48+Z49+Z50</f>
        <v>11815.32</v>
      </c>
      <c r="AA51" s="57">
        <f>AA47+AA42+AA21+AA16</f>
        <v>11815.32</v>
      </c>
      <c r="AB51" s="274">
        <f>AA51/Z51</f>
        <v>1</v>
      </c>
      <c r="AC51" s="312">
        <f>SUM(AC48:AC50)</f>
        <v>289937.01999999996</v>
      </c>
      <c r="AD51" s="223">
        <f>AD48+AD49+AD50</f>
        <v>289937.01999999996</v>
      </c>
      <c r="AE51" s="323">
        <f>AD51/AC51</f>
        <v>1</v>
      </c>
      <c r="AF51" s="312">
        <f>AF48+AF49+AF50</f>
        <v>369433.3</v>
      </c>
      <c r="AG51" s="223">
        <f>SUM(AG48:AG50)</f>
        <v>369433.3</v>
      </c>
      <c r="AH51" s="315">
        <f>AG51/AF51</f>
        <v>1</v>
      </c>
      <c r="AI51" s="312">
        <f>AI48+AI49+AI50</f>
        <v>4306.6000000000004</v>
      </c>
      <c r="AJ51" s="223">
        <f>SUM(AJ48:AJ50)</f>
        <v>0</v>
      </c>
      <c r="AK51" s="332">
        <v>0</v>
      </c>
      <c r="AL51" s="312">
        <f>AL48+AL49+AL50</f>
        <v>3091.89</v>
      </c>
      <c r="AM51" s="223">
        <f>AM16+AM21+AM26+AM42+AM47</f>
        <v>0</v>
      </c>
      <c r="AN51" s="224">
        <v>0</v>
      </c>
      <c r="AO51" s="316">
        <f>AO48+AO49+AO50</f>
        <v>192790.15999999997</v>
      </c>
      <c r="AP51" s="223">
        <f>SUM(AP48:AP50)</f>
        <v>0</v>
      </c>
      <c r="AQ51" s="250">
        <v>0</v>
      </c>
      <c r="AR51" s="251"/>
      <c r="AS51" s="34"/>
      <c r="AT51" s="38"/>
      <c r="AU51" s="158"/>
      <c r="AV51" s="158"/>
      <c r="AW51" s="78"/>
    </row>
    <row r="52" spans="1:49" s="39" customFormat="1" ht="27.75" customHeight="1" x14ac:dyDescent="0.25">
      <c r="B52" s="40"/>
      <c r="C52" s="40"/>
      <c r="D52" s="40"/>
      <c r="E52" s="167"/>
      <c r="F52" s="40"/>
      <c r="G52" s="40"/>
      <c r="H52" s="41"/>
      <c r="I52" s="41"/>
      <c r="J52" s="41"/>
      <c r="K52" s="42">
        <f>K51-K41</f>
        <v>8.9700000000000006</v>
      </c>
      <c r="L52" s="42"/>
      <c r="M52" s="42">
        <f t="shared" ref="M52:Z52" si="22">M51-M41</f>
        <v>1</v>
      </c>
      <c r="N52" s="42">
        <f t="shared" si="22"/>
        <v>107.94</v>
      </c>
      <c r="O52" s="42">
        <f t="shared" si="22"/>
        <v>107.94</v>
      </c>
      <c r="P52" s="42">
        <f t="shared" si="22"/>
        <v>0</v>
      </c>
      <c r="Q52" s="42">
        <f t="shared" si="22"/>
        <v>13206.41</v>
      </c>
      <c r="R52" s="42">
        <f t="shared" si="22"/>
        <v>9429.41</v>
      </c>
      <c r="S52" s="42">
        <f t="shared" si="22"/>
        <v>-0.16234313488677088</v>
      </c>
      <c r="T52" s="42">
        <f t="shared" si="22"/>
        <v>978.01000000000204</v>
      </c>
      <c r="U52" s="42">
        <f t="shared" si="22"/>
        <v>978.01000000000204</v>
      </c>
      <c r="V52" s="42">
        <f t="shared" si="22"/>
        <v>-3.5185941165694068E-4</v>
      </c>
      <c r="W52" s="42">
        <f t="shared" si="22"/>
        <v>1458.0699999999997</v>
      </c>
      <c r="X52" s="42">
        <f t="shared" si="22"/>
        <v>1458.0699999999997</v>
      </c>
      <c r="Y52" s="43">
        <f t="shared" si="22"/>
        <v>4</v>
      </c>
      <c r="Z52" s="42">
        <f t="shared" si="22"/>
        <v>6373.79</v>
      </c>
      <c r="AA52" s="42">
        <f>L51+O51+R51+U51+X51+AA51</f>
        <v>73958.31</v>
      </c>
      <c r="AB52" s="42">
        <f>AB51-AB41</f>
        <v>0</v>
      </c>
      <c r="AC52" s="12">
        <f>AC51-AC41</f>
        <v>45357.259999999951</v>
      </c>
      <c r="AD52" s="42">
        <f>R51+U51+X51+AA51+AD51+O51+L51</f>
        <v>363895.3299999999</v>
      </c>
      <c r="AE52" s="42">
        <f>AE51-AE41</f>
        <v>0</v>
      </c>
      <c r="AF52" s="42">
        <f>AF51-AF41</f>
        <v>24473.920000000042</v>
      </c>
      <c r="AG52" s="42">
        <f>AG51-AG41</f>
        <v>24473.920000000042</v>
      </c>
      <c r="AH52" s="47">
        <f>AH51-AH41</f>
        <v>0</v>
      </c>
      <c r="AI52" s="42">
        <f>AI51-AI41</f>
        <v>4306.6000000000004</v>
      </c>
      <c r="AJ52" s="42"/>
      <c r="AK52" s="42">
        <f t="shared" ref="AK52:AQ52" si="23">AK51-AK41</f>
        <v>0</v>
      </c>
      <c r="AL52" s="42">
        <f t="shared" si="23"/>
        <v>3091.89</v>
      </c>
      <c r="AM52" s="42">
        <f t="shared" si="23"/>
        <v>0</v>
      </c>
      <c r="AN52" s="42">
        <f t="shared" si="23"/>
        <v>0</v>
      </c>
      <c r="AO52" s="42" t="b">
        <f>AS50=AO51-AO41</f>
        <v>0</v>
      </c>
      <c r="AP52" s="42">
        <f t="shared" si="23"/>
        <v>0</v>
      </c>
      <c r="AQ52" s="42">
        <f t="shared" si="23"/>
        <v>0</v>
      </c>
      <c r="AR52" s="42"/>
      <c r="AS52" s="157"/>
      <c r="AT52" s="44"/>
      <c r="AU52" s="158"/>
      <c r="AV52" s="158"/>
      <c r="AW52" s="78"/>
    </row>
    <row r="53" spans="1:49" s="19" customFormat="1" ht="18" customHeight="1" x14ac:dyDescent="0.25">
      <c r="A53" s="59"/>
      <c r="B53" s="374" t="s">
        <v>104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51</v>
      </c>
      <c r="E54" s="8"/>
      <c r="H54" s="319"/>
      <c r="I54" s="319"/>
      <c r="J54" s="319"/>
      <c r="K54" s="319"/>
      <c r="L54" s="319"/>
      <c r="M54" s="186"/>
      <c r="N54" s="13"/>
      <c r="O54" s="186"/>
      <c r="P54" s="186"/>
      <c r="Q54" s="187"/>
      <c r="R54" s="354"/>
      <c r="S54" s="354"/>
      <c r="T54" s="13"/>
      <c r="U54" s="186"/>
      <c r="V54" s="186"/>
      <c r="W54" s="186"/>
      <c r="X54" s="186"/>
      <c r="Y54" s="186"/>
      <c r="Z54" s="186"/>
      <c r="AA54" s="186"/>
      <c r="AB54" s="186"/>
      <c r="AC54" s="13"/>
      <c r="AD54" s="186"/>
      <c r="AE54" s="186"/>
      <c r="AF54" s="186"/>
      <c r="AG54" s="186"/>
      <c r="AH54" s="403"/>
      <c r="AI54" s="403"/>
      <c r="AJ54" s="186"/>
      <c r="AK54" s="186"/>
      <c r="AL54" s="186"/>
      <c r="AM54" s="186"/>
      <c r="AN54" s="186"/>
      <c r="AO54" s="186"/>
      <c r="AP54" s="186"/>
      <c r="AQ54" s="186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73"/>
      <c r="I55" s="373"/>
      <c r="J55" s="373"/>
      <c r="K55" s="318"/>
      <c r="L55" s="318"/>
      <c r="M55" s="186"/>
      <c r="N55" s="13"/>
      <c r="O55" s="186"/>
      <c r="P55" s="186"/>
      <c r="Q55" s="187"/>
      <c r="R55" s="354"/>
      <c r="S55" s="354"/>
      <c r="T55" s="13"/>
      <c r="U55" s="186"/>
      <c r="V55" s="186"/>
      <c r="W55" s="186"/>
      <c r="X55" s="186"/>
      <c r="Y55" s="186"/>
      <c r="Z55" s="186"/>
      <c r="AA55" s="186"/>
      <c r="AB55" s="186"/>
      <c r="AC55" s="13"/>
      <c r="AD55" s="186"/>
      <c r="AE55" s="186"/>
      <c r="AF55" s="4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54"/>
      <c r="AS55" s="54"/>
      <c r="AT55" s="18"/>
      <c r="AU55" s="143"/>
      <c r="AV55" s="143"/>
      <c r="AW55" s="143"/>
    </row>
    <row r="56" spans="1:49" s="1" customFormat="1" ht="14.25" customHeight="1" x14ac:dyDescent="0.25">
      <c r="E56" s="168"/>
      <c r="F56" s="135"/>
      <c r="H56" s="321"/>
      <c r="I56" s="321"/>
      <c r="J56" s="321"/>
      <c r="K56" s="318"/>
      <c r="L56" s="318"/>
      <c r="M56" s="186"/>
      <c r="N56" s="13"/>
      <c r="O56" s="186"/>
      <c r="P56" s="186"/>
      <c r="Q56" s="187"/>
      <c r="R56" s="354"/>
      <c r="S56" s="354"/>
      <c r="T56" s="13"/>
      <c r="U56" s="186"/>
      <c r="V56" s="186"/>
      <c r="W56" s="186"/>
      <c r="X56" s="186"/>
      <c r="Y56" s="186"/>
      <c r="Z56" s="186"/>
      <c r="AA56" s="186"/>
      <c r="AB56" s="186"/>
      <c r="AC56" s="13"/>
      <c r="AD56" s="186"/>
      <c r="AE56" s="186"/>
      <c r="AF56" s="4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339"/>
      <c r="C57" s="339"/>
      <c r="D57" s="339"/>
      <c r="E57" s="339"/>
      <c r="F57" s="3"/>
      <c r="G57" s="3"/>
      <c r="H57" s="318"/>
      <c r="L57" s="322"/>
      <c r="AS57" s="7"/>
      <c r="AT57" s="21"/>
      <c r="AU57" s="144"/>
      <c r="AV57" s="144"/>
      <c r="AW57" s="144"/>
    </row>
    <row r="58" spans="1:49" x14ac:dyDescent="0.25">
      <c r="B58" s="338" t="s">
        <v>52</v>
      </c>
      <c r="C58" s="338"/>
      <c r="D58" s="338"/>
      <c r="E58" s="338"/>
      <c r="AS58" s="7"/>
      <c r="AT58" s="21"/>
      <c r="AU58" s="144"/>
      <c r="AV58" s="144"/>
      <c r="AW58" s="144"/>
    </row>
    <row r="59" spans="1:49" ht="14.25" customHeight="1" x14ac:dyDescent="0.25">
      <c r="B59" s="338" t="s">
        <v>105</v>
      </c>
      <c r="C59" s="338"/>
      <c r="D59" s="338"/>
    </row>
    <row r="60" spans="1:49" ht="15" customHeight="1" x14ac:dyDescent="0.25">
      <c r="B60" s="338" t="s">
        <v>106</v>
      </c>
      <c r="C60" s="338"/>
    </row>
    <row r="61" spans="1:49" s="7" customFormat="1" x14ac:dyDescent="0.25">
      <c r="H61" s="320"/>
      <c r="I61" s="320"/>
      <c r="J61" s="320"/>
      <c r="K61" s="320"/>
      <c r="L61" s="320"/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 t="s">
        <v>24</v>
      </c>
      <c r="AC61" s="320"/>
      <c r="AD61" s="320"/>
      <c r="AE61" s="320"/>
      <c r="AF61" s="320"/>
      <c r="AG61" s="320"/>
      <c r="AH61" s="320"/>
      <c r="AI61" s="320"/>
      <c r="AJ61" s="320"/>
      <c r="AK61" s="320"/>
      <c r="AL61" s="320"/>
      <c r="AM61" s="320"/>
      <c r="AN61" s="320"/>
      <c r="AO61" s="320"/>
      <c r="AP61" s="320"/>
      <c r="AQ61" s="320"/>
      <c r="AU61" s="102"/>
      <c r="AV61" s="102"/>
      <c r="AW61" s="102"/>
    </row>
  </sheetData>
  <mergeCells count="61">
    <mergeCell ref="AV29:AX29"/>
    <mergeCell ref="AV38:AY38"/>
    <mergeCell ref="AV44:AX45"/>
    <mergeCell ref="AV39:AY39"/>
    <mergeCell ref="AH54:AI54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</mergeCells>
  <pageMargins left="0.43307086614173229" right="0.23622047244094491" top="0" bottom="0" header="0.31496062992125984" footer="0.31496062992125984"/>
  <pageSetup paperSize="9" scale="54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zoomScaleNormal="100" zoomScaleSheetLayoutView="80" workbookViewId="0">
      <pane ySplit="10" topLeftCell="A11" activePane="bottomLeft" state="frozen"/>
      <selection activeCell="C1" sqref="C1"/>
      <selection pane="bottomLeft" activeCell="AR1" sqref="AR1:AS1048576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8" style="102" customWidth="1"/>
    <col min="19" max="19" width="7.28515625" style="102" customWidth="1"/>
    <col min="20" max="20" width="8.42578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06" t="s">
        <v>0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07" t="s">
        <v>108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08" t="s">
        <v>1</v>
      </c>
      <c r="B8" s="409" t="s">
        <v>2</v>
      </c>
      <c r="C8" s="409" t="s">
        <v>3</v>
      </c>
      <c r="D8" s="412" t="s">
        <v>103</v>
      </c>
      <c r="E8" s="413"/>
      <c r="F8" s="414"/>
      <c r="G8" s="418" t="s">
        <v>4</v>
      </c>
      <c r="H8" s="419"/>
      <c r="I8" s="419"/>
      <c r="J8" s="419"/>
      <c r="K8" s="419"/>
      <c r="L8" s="419"/>
      <c r="M8" s="419"/>
      <c r="N8" s="419"/>
      <c r="O8" s="420"/>
      <c r="P8" s="418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20"/>
      <c r="AQ8" s="423" t="s">
        <v>5</v>
      </c>
      <c r="AR8" s="105"/>
      <c r="AS8" s="106"/>
    </row>
    <row r="9" spans="1:45" s="8" customFormat="1" ht="15" customHeight="1" x14ac:dyDescent="0.25">
      <c r="A9" s="408"/>
      <c r="B9" s="410"/>
      <c r="C9" s="410"/>
      <c r="D9" s="415"/>
      <c r="E9" s="416"/>
      <c r="F9" s="417"/>
      <c r="G9" s="408" t="s">
        <v>6</v>
      </c>
      <c r="H9" s="408"/>
      <c r="I9" s="408"/>
      <c r="J9" s="408" t="s">
        <v>7</v>
      </c>
      <c r="K9" s="408"/>
      <c r="L9" s="408"/>
      <c r="M9" s="408" t="s">
        <v>8</v>
      </c>
      <c r="N9" s="408"/>
      <c r="O9" s="408"/>
      <c r="P9" s="408" t="s">
        <v>9</v>
      </c>
      <c r="Q9" s="408"/>
      <c r="R9" s="408"/>
      <c r="S9" s="408" t="s">
        <v>10</v>
      </c>
      <c r="T9" s="408"/>
      <c r="U9" s="408"/>
      <c r="V9" s="408" t="s">
        <v>11</v>
      </c>
      <c r="W9" s="408"/>
      <c r="X9" s="408"/>
      <c r="Y9" s="408" t="s">
        <v>12</v>
      </c>
      <c r="Z9" s="408"/>
      <c r="AA9" s="408"/>
      <c r="AB9" s="408" t="s">
        <v>13</v>
      </c>
      <c r="AC9" s="408"/>
      <c r="AD9" s="408"/>
      <c r="AE9" s="408" t="s">
        <v>14</v>
      </c>
      <c r="AF9" s="408"/>
      <c r="AG9" s="408"/>
      <c r="AH9" s="408" t="s">
        <v>15</v>
      </c>
      <c r="AI9" s="408"/>
      <c r="AJ9" s="408"/>
      <c r="AK9" s="408" t="s">
        <v>16</v>
      </c>
      <c r="AL9" s="408"/>
      <c r="AM9" s="408"/>
      <c r="AN9" s="408" t="s">
        <v>17</v>
      </c>
      <c r="AO9" s="408"/>
      <c r="AP9" s="408"/>
      <c r="AQ9" s="423"/>
      <c r="AR9" s="108"/>
      <c r="AS9" s="78"/>
    </row>
    <row r="10" spans="1:45" s="8" customFormat="1" ht="39.75" customHeight="1" x14ac:dyDescent="0.25">
      <c r="A10" s="408"/>
      <c r="B10" s="411"/>
      <c r="C10" s="411"/>
      <c r="D10" s="109" t="s">
        <v>18</v>
      </c>
      <c r="E10" s="109" t="s">
        <v>19</v>
      </c>
      <c r="F10" s="109" t="s">
        <v>20</v>
      </c>
      <c r="G10" s="109" t="s">
        <v>18</v>
      </c>
      <c r="H10" s="109" t="s">
        <v>19</v>
      </c>
      <c r="I10" s="109" t="s">
        <v>20</v>
      </c>
      <c r="J10" s="109" t="s">
        <v>18</v>
      </c>
      <c r="K10" s="109" t="s">
        <v>19</v>
      </c>
      <c r="L10" s="109" t="s">
        <v>20</v>
      </c>
      <c r="M10" s="109" t="s">
        <v>18</v>
      </c>
      <c r="N10" s="109" t="s">
        <v>19</v>
      </c>
      <c r="O10" s="109" t="s">
        <v>20</v>
      </c>
      <c r="P10" s="109" t="s">
        <v>18</v>
      </c>
      <c r="Q10" s="109" t="s">
        <v>19</v>
      </c>
      <c r="R10" s="109" t="s">
        <v>20</v>
      </c>
      <c r="S10" s="109" t="s">
        <v>18</v>
      </c>
      <c r="T10" s="109" t="s">
        <v>19</v>
      </c>
      <c r="U10" s="109" t="s">
        <v>20</v>
      </c>
      <c r="V10" s="109" t="s">
        <v>18</v>
      </c>
      <c r="W10" s="109" t="s">
        <v>19</v>
      </c>
      <c r="X10" s="109" t="s">
        <v>20</v>
      </c>
      <c r="Y10" s="109" t="s">
        <v>18</v>
      </c>
      <c r="Z10" s="109" t="s">
        <v>19</v>
      </c>
      <c r="AA10" s="109" t="s">
        <v>20</v>
      </c>
      <c r="AB10" s="109" t="s">
        <v>18</v>
      </c>
      <c r="AC10" s="109" t="s">
        <v>19</v>
      </c>
      <c r="AD10" s="109" t="s">
        <v>20</v>
      </c>
      <c r="AE10" s="109" t="s">
        <v>18</v>
      </c>
      <c r="AF10" s="109" t="s">
        <v>19</v>
      </c>
      <c r="AG10" s="109" t="s">
        <v>20</v>
      </c>
      <c r="AH10" s="109" t="s">
        <v>18</v>
      </c>
      <c r="AI10" s="109" t="s">
        <v>19</v>
      </c>
      <c r="AJ10" s="109" t="s">
        <v>20</v>
      </c>
      <c r="AK10" s="109" t="s">
        <v>18</v>
      </c>
      <c r="AL10" s="109" t="s">
        <v>19</v>
      </c>
      <c r="AM10" s="109" t="s">
        <v>20</v>
      </c>
      <c r="AN10" s="109" t="s">
        <v>18</v>
      </c>
      <c r="AO10" s="109" t="s">
        <v>19</v>
      </c>
      <c r="AP10" s="109" t="s">
        <v>20</v>
      </c>
      <c r="AQ10" s="423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24" t="s">
        <v>21</v>
      </c>
      <c r="B12" s="425"/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425"/>
      <c r="W12" s="425"/>
      <c r="X12" s="425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24" t="s">
        <v>22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425"/>
      <c r="X13" s="425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93</v>
      </c>
      <c r="B14" s="114" t="s">
        <v>68</v>
      </c>
      <c r="C14" s="58">
        <v>1</v>
      </c>
      <c r="D14" s="58">
        <v>2</v>
      </c>
      <c r="E14" s="58">
        <f>W14</f>
        <v>1</v>
      </c>
      <c r="F14" s="70">
        <f>E14/D14</f>
        <v>0.5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1</v>
      </c>
      <c r="W14" s="58">
        <v>1</v>
      </c>
      <c r="X14" s="70">
        <f>W14/V14</f>
        <v>1</v>
      </c>
      <c r="Y14" s="58">
        <v>0</v>
      </c>
      <c r="Z14" s="58">
        <v>0</v>
      </c>
      <c r="AA14" s="70">
        <v>0</v>
      </c>
      <c r="AB14" s="58">
        <v>0</v>
      </c>
      <c r="AC14" s="58">
        <v>0</v>
      </c>
      <c r="AD14" s="70">
        <v>0</v>
      </c>
      <c r="AE14" s="58">
        <v>0</v>
      </c>
      <c r="AF14" s="58">
        <v>0</v>
      </c>
      <c r="AG14" s="70">
        <v>0</v>
      </c>
      <c r="AH14" s="58">
        <v>1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0</v>
      </c>
      <c r="AO14" s="58">
        <v>0</v>
      </c>
      <c r="AP14" s="70">
        <v>0</v>
      </c>
      <c r="AQ14" s="109"/>
      <c r="AR14" s="68"/>
      <c r="AS14" s="68"/>
    </row>
    <row r="15" spans="1:45" s="9" customFormat="1" ht="17.25" customHeight="1" x14ac:dyDescent="0.25">
      <c r="A15" s="404" t="s">
        <v>23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04" t="s">
        <v>69</v>
      </c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94</v>
      </c>
      <c r="B17" s="60" t="s">
        <v>70</v>
      </c>
      <c r="C17" s="58">
        <v>1</v>
      </c>
      <c r="D17" s="58">
        <v>10</v>
      </c>
      <c r="E17" s="58">
        <f>SUM(H17,K17,N17,Q17,T17,W17,Z17,AC17,AF17,AI17,AL17,AO17)</f>
        <v>3</v>
      </c>
      <c r="F17" s="119">
        <f>(E17*100%)/D17</f>
        <v>0.3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1</v>
      </c>
      <c r="R17" s="67">
        <v>1</v>
      </c>
      <c r="S17" s="58">
        <v>0</v>
      </c>
      <c r="T17" s="58">
        <v>0</v>
      </c>
      <c r="U17" s="67">
        <v>0</v>
      </c>
      <c r="V17" s="58">
        <v>1</v>
      </c>
      <c r="W17" s="58">
        <v>1</v>
      </c>
      <c r="X17" s="67">
        <v>0</v>
      </c>
      <c r="Y17" s="58">
        <v>1</v>
      </c>
      <c r="Z17" s="58">
        <v>1</v>
      </c>
      <c r="AA17" s="67">
        <v>0</v>
      </c>
      <c r="AB17" s="58">
        <v>0</v>
      </c>
      <c r="AC17" s="58">
        <v>0</v>
      </c>
      <c r="AD17" s="67">
        <v>0</v>
      </c>
      <c r="AE17" s="58">
        <v>0</v>
      </c>
      <c r="AF17" s="58">
        <v>0</v>
      </c>
      <c r="AG17" s="67">
        <v>0</v>
      </c>
      <c r="AH17" s="58">
        <v>4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0</v>
      </c>
      <c r="AO17" s="58">
        <v>0</v>
      </c>
      <c r="AP17" s="67">
        <v>0</v>
      </c>
      <c r="AQ17" s="58"/>
      <c r="AR17" s="68"/>
      <c r="AS17" s="68"/>
    </row>
    <row r="18" spans="1:45" s="9" customFormat="1" ht="78.75" x14ac:dyDescent="0.25">
      <c r="A18" s="66" t="s">
        <v>36</v>
      </c>
      <c r="B18" s="60" t="s">
        <v>71</v>
      </c>
      <c r="C18" s="69">
        <v>3.9</v>
      </c>
      <c r="D18" s="69">
        <v>29.2</v>
      </c>
      <c r="E18" s="69">
        <f>SUM(H18,K18,N18,Q18,T18,W18,Z18,AC18,AF18,AI18,AL18,AO18)</f>
        <v>1.8</v>
      </c>
      <c r="F18" s="67">
        <f>E18/D18</f>
        <v>6.164383561643836E-2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69">
        <v>1.8</v>
      </c>
      <c r="R18" s="67">
        <v>1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0</v>
      </c>
      <c r="AF18" s="58">
        <v>0</v>
      </c>
      <c r="AG18" s="70">
        <v>0</v>
      </c>
      <c r="AH18" s="71">
        <v>0</v>
      </c>
      <c r="AI18" s="69">
        <v>0</v>
      </c>
      <c r="AJ18" s="67">
        <v>0</v>
      </c>
      <c r="AK18" s="69">
        <v>0</v>
      </c>
      <c r="AL18" s="69">
        <v>0</v>
      </c>
      <c r="AM18" s="67">
        <v>0</v>
      </c>
      <c r="AN18" s="69">
        <v>29.2</v>
      </c>
      <c r="AO18" s="69">
        <v>0</v>
      </c>
      <c r="AP18" s="67">
        <v>0</v>
      </c>
      <c r="AQ18" s="58"/>
      <c r="AR18" s="68"/>
      <c r="AS18" s="68"/>
    </row>
    <row r="19" spans="1:45" s="9" customFormat="1" ht="60" customHeight="1" x14ac:dyDescent="0.25">
      <c r="A19" s="66" t="s">
        <v>38</v>
      </c>
      <c r="B19" s="60" t="s">
        <v>72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/>
      <c r="AS19" s="68"/>
    </row>
    <row r="20" spans="1:45" s="9" customFormat="1" ht="199.5" customHeight="1" x14ac:dyDescent="0.25">
      <c r="A20" s="66" t="s">
        <v>42</v>
      </c>
      <c r="B20" s="60" t="s">
        <v>73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/>
      <c r="AS20" s="68"/>
    </row>
    <row r="21" spans="1:45" s="9" customFormat="1" ht="87" customHeight="1" x14ac:dyDescent="0.25">
      <c r="A21" s="72">
        <v>6</v>
      </c>
      <c r="B21" s="73" t="s">
        <v>74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/>
      <c r="AS21" s="68"/>
    </row>
    <row r="22" spans="1:45" s="9" customFormat="1" ht="20.25" customHeight="1" x14ac:dyDescent="0.25">
      <c r="A22" s="404" t="s">
        <v>79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04" t="s">
        <v>80</v>
      </c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53</v>
      </c>
      <c r="B24" s="60" t="s">
        <v>75</v>
      </c>
      <c r="C24" s="81" t="s">
        <v>48</v>
      </c>
      <c r="D24" s="258">
        <v>8914.4</v>
      </c>
      <c r="E24" s="69">
        <f>SUM(H24,K24,N24,Q24,T24,W24,Z24,AC24,AF24,AI24,AL24,AO24)</f>
        <v>7380.3</v>
      </c>
      <c r="F24" s="137">
        <f>(E24*100%)/D24</f>
        <v>0.8279076550300638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333">
        <v>471.7</v>
      </c>
      <c r="O24" s="67">
        <f>N24/M24</f>
        <v>2.3584999999999998</v>
      </c>
      <c r="P24" s="69">
        <v>350</v>
      </c>
      <c r="Q24" s="82">
        <v>2867.4</v>
      </c>
      <c r="R24" s="67">
        <f>Q24/P24</f>
        <v>8.1925714285714282</v>
      </c>
      <c r="S24" s="71">
        <v>600</v>
      </c>
      <c r="T24" s="69">
        <v>2043.7</v>
      </c>
      <c r="U24" s="67">
        <f>T24/S24</f>
        <v>3.4061666666666666</v>
      </c>
      <c r="V24" s="69">
        <v>600</v>
      </c>
      <c r="W24" s="69">
        <v>572.1</v>
      </c>
      <c r="X24" s="67">
        <f>W24/V24</f>
        <v>0.95350000000000001</v>
      </c>
      <c r="Y24" s="69">
        <v>593.4</v>
      </c>
      <c r="Z24" s="69">
        <v>593.4</v>
      </c>
      <c r="AA24" s="75">
        <f>Z24/Y24</f>
        <v>1</v>
      </c>
      <c r="AB24" s="69">
        <v>800</v>
      </c>
      <c r="AC24" s="69">
        <v>681.5</v>
      </c>
      <c r="AD24" s="67">
        <f>AC24/AB24</f>
        <v>0.85187500000000005</v>
      </c>
      <c r="AE24" s="69">
        <v>1000</v>
      </c>
      <c r="AF24" s="69">
        <v>150.5</v>
      </c>
      <c r="AG24" s="70">
        <f>AF24/AE24</f>
        <v>0.15049999999999999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1471</v>
      </c>
      <c r="AO24" s="58">
        <v>0</v>
      </c>
      <c r="AP24" s="67">
        <v>0</v>
      </c>
      <c r="AQ24" s="118"/>
      <c r="AR24" s="117"/>
      <c r="AS24" s="68"/>
    </row>
    <row r="25" spans="1:45" s="9" customFormat="1" ht="18" customHeight="1" x14ac:dyDescent="0.25">
      <c r="A25" s="404" t="s">
        <v>81</v>
      </c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4" t="s">
        <v>95</v>
      </c>
      <c r="B26" s="253" t="s">
        <v>76</v>
      </c>
      <c r="C26" s="169">
        <v>53715.8</v>
      </c>
      <c r="D26" s="260">
        <v>8579.2999999999993</v>
      </c>
      <c r="E26" s="175">
        <f>SUM(H26,K26,N26,Q26,T26,W26,Z26,AC26,AF26,AI26,AL26,AO26)</f>
        <v>5826.4</v>
      </c>
      <c r="F26" s="177">
        <f>(E26*100%)/D26</f>
        <v>0.67912300537339876</v>
      </c>
      <c r="G26" s="176">
        <v>0</v>
      </c>
      <c r="H26" s="176">
        <v>0</v>
      </c>
      <c r="I26" s="178">
        <v>1</v>
      </c>
      <c r="J26" s="176">
        <v>200</v>
      </c>
      <c r="K26" s="176">
        <v>0</v>
      </c>
      <c r="L26" s="179">
        <f>K26/J26</f>
        <v>0</v>
      </c>
      <c r="M26" s="176">
        <v>200</v>
      </c>
      <c r="N26" s="176">
        <v>289.8</v>
      </c>
      <c r="O26" s="179">
        <f>N26/M26</f>
        <v>1.4490000000000001</v>
      </c>
      <c r="P26" s="176">
        <v>200</v>
      </c>
      <c r="Q26" s="176">
        <v>2112.3000000000002</v>
      </c>
      <c r="R26" s="179">
        <f>Q26/P26</f>
        <v>10.561500000000001</v>
      </c>
      <c r="S26" s="180">
        <v>600</v>
      </c>
      <c r="T26" s="176">
        <v>1768.5</v>
      </c>
      <c r="U26" s="179">
        <f>T26/S26</f>
        <v>2.9474999999999998</v>
      </c>
      <c r="V26" s="176">
        <v>600</v>
      </c>
      <c r="W26" s="176">
        <v>647.9</v>
      </c>
      <c r="X26" s="179">
        <f>W26/V26</f>
        <v>1.0798333333333332</v>
      </c>
      <c r="Y26" s="176">
        <v>351.4</v>
      </c>
      <c r="Z26" s="176">
        <v>351.4</v>
      </c>
      <c r="AA26" s="181">
        <f>Z26/Y26</f>
        <v>1</v>
      </c>
      <c r="AB26" s="176">
        <v>800</v>
      </c>
      <c r="AC26" s="176">
        <v>506</v>
      </c>
      <c r="AD26" s="178">
        <f>AC26/AB26</f>
        <v>0.63249999999999995</v>
      </c>
      <c r="AE26" s="176">
        <v>1000</v>
      </c>
      <c r="AF26" s="176">
        <v>150.5</v>
      </c>
      <c r="AG26" s="182">
        <f>AF26/AE26</f>
        <v>0.15049999999999999</v>
      </c>
      <c r="AH26" s="176">
        <v>1500</v>
      </c>
      <c r="AI26" s="176">
        <v>0</v>
      </c>
      <c r="AJ26" s="179">
        <v>0</v>
      </c>
      <c r="AK26" s="176">
        <v>1500</v>
      </c>
      <c r="AL26" s="176">
        <v>0</v>
      </c>
      <c r="AM26" s="178">
        <v>0</v>
      </c>
      <c r="AN26" s="176">
        <v>1627.9</v>
      </c>
      <c r="AO26" s="183">
        <v>0</v>
      </c>
      <c r="AP26" s="178">
        <v>0</v>
      </c>
      <c r="AQ26" s="184"/>
      <c r="AR26" s="117"/>
      <c r="AS26" s="68"/>
    </row>
    <row r="27" spans="1:45" s="9" customFormat="1" ht="75" customHeight="1" x14ac:dyDescent="0.25">
      <c r="A27" s="66" t="s">
        <v>96</v>
      </c>
      <c r="B27" s="252" t="s">
        <v>77</v>
      </c>
      <c r="C27" s="259">
        <v>4193</v>
      </c>
      <c r="D27" s="140">
        <v>704</v>
      </c>
      <c r="E27" s="58">
        <f>SUM(H27,K27,N27,Q27,T27,W27,Z27,AC27,AF27,AI27,AL27,AO27)</f>
        <v>382</v>
      </c>
      <c r="F27" s="137">
        <f>(E27*100%)/D27</f>
        <v>0.54261363636363635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1">K27/J27</f>
        <v>0</v>
      </c>
      <c r="M27" s="58">
        <v>15</v>
      </c>
      <c r="N27" s="261">
        <v>27</v>
      </c>
      <c r="O27" s="67">
        <f>N27/M27</f>
        <v>1.8</v>
      </c>
      <c r="P27" s="58">
        <v>15</v>
      </c>
      <c r="Q27" s="261">
        <v>144</v>
      </c>
      <c r="R27" s="179">
        <f>Q27/P27</f>
        <v>9.6</v>
      </c>
      <c r="S27" s="262">
        <v>45</v>
      </c>
      <c r="T27" s="262">
        <v>107</v>
      </c>
      <c r="U27" s="179">
        <f>T27/S27</f>
        <v>2.3777777777777778</v>
      </c>
      <c r="V27" s="58">
        <v>45</v>
      </c>
      <c r="W27" s="58">
        <v>52</v>
      </c>
      <c r="X27" s="67">
        <f>W27/V27</f>
        <v>1.1555555555555554</v>
      </c>
      <c r="Y27" s="58">
        <v>8</v>
      </c>
      <c r="Z27" s="58">
        <v>8</v>
      </c>
      <c r="AA27" s="75">
        <f>Z27/Y27</f>
        <v>1</v>
      </c>
      <c r="AB27" s="58">
        <v>59</v>
      </c>
      <c r="AC27" s="58">
        <v>38</v>
      </c>
      <c r="AD27" s="67">
        <f>AC27/AB27</f>
        <v>0.64406779661016944</v>
      </c>
      <c r="AE27" s="58">
        <v>75</v>
      </c>
      <c r="AF27" s="58">
        <v>6</v>
      </c>
      <c r="AG27" s="70">
        <f>AF27/AE27</f>
        <v>0.08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62">
        <v>175</v>
      </c>
      <c r="AO27" s="262">
        <v>0</v>
      </c>
      <c r="AP27" s="67">
        <v>0</v>
      </c>
      <c r="AQ27" s="118"/>
      <c r="AR27" s="68"/>
      <c r="AS27" s="68"/>
    </row>
    <row r="28" spans="1:45" s="9" customFormat="1" ht="18" customHeight="1" x14ac:dyDescent="0.25">
      <c r="A28" s="404" t="s">
        <v>80</v>
      </c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97</v>
      </c>
      <c r="B29" s="136" t="s">
        <v>78</v>
      </c>
      <c r="C29" s="120">
        <v>0</v>
      </c>
      <c r="D29" s="120">
        <v>9</v>
      </c>
      <c r="E29" s="58">
        <f>SUM(H29,K29,N29,Q29,T29,W29,Z29,AC29,AF29,AI29,AL29,AO29)</f>
        <v>2</v>
      </c>
      <c r="F29" s="137">
        <f>(E29*100%)/D29</f>
        <v>0.22222222222222221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63">
        <v>0</v>
      </c>
      <c r="O29" s="121">
        <v>0</v>
      </c>
      <c r="P29" s="120">
        <v>0</v>
      </c>
      <c r="Q29" s="263">
        <v>0</v>
      </c>
      <c r="R29" s="121">
        <v>0</v>
      </c>
      <c r="S29" s="196">
        <v>0</v>
      </c>
      <c r="T29" s="196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1</v>
      </c>
      <c r="AF29" s="120">
        <v>2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7</v>
      </c>
      <c r="AO29" s="120">
        <v>0</v>
      </c>
      <c r="AP29" s="121">
        <v>0</v>
      </c>
      <c r="AQ29" s="124"/>
      <c r="AR29" s="68"/>
      <c r="AS29" s="68"/>
    </row>
    <row r="30" spans="1:45" s="9" customFormat="1" ht="90.75" customHeight="1" x14ac:dyDescent="0.25">
      <c r="A30" s="66" t="s">
        <v>98</v>
      </c>
      <c r="B30" s="136" t="s">
        <v>82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63">
        <v>0</v>
      </c>
      <c r="O30" s="121">
        <v>0</v>
      </c>
      <c r="P30" s="120">
        <v>0</v>
      </c>
      <c r="Q30" s="263">
        <v>0</v>
      </c>
      <c r="R30" s="121">
        <v>0</v>
      </c>
      <c r="S30" s="196">
        <v>0</v>
      </c>
      <c r="T30" s="196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/>
      <c r="AS30" s="68"/>
    </row>
    <row r="31" spans="1:45" s="9" customFormat="1" ht="18" customHeight="1" x14ac:dyDescent="0.25">
      <c r="A31" s="404" t="s">
        <v>83</v>
      </c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99</v>
      </c>
      <c r="B32" s="136" t="s">
        <v>84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63">
        <v>0</v>
      </c>
      <c r="O32" s="121">
        <v>0</v>
      </c>
      <c r="P32" s="120">
        <v>0</v>
      </c>
      <c r="Q32" s="263">
        <v>0</v>
      </c>
      <c r="R32" s="121">
        <v>0</v>
      </c>
      <c r="S32" s="196">
        <v>0</v>
      </c>
      <c r="T32" s="196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/>
      <c r="AS32" s="68"/>
    </row>
    <row r="33" spans="1:45" s="9" customFormat="1" ht="18" customHeight="1" x14ac:dyDescent="0.25">
      <c r="A33" s="404" t="s">
        <v>85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100</v>
      </c>
      <c r="B34" s="136" t="s">
        <v>86</v>
      </c>
      <c r="C34" s="120">
        <v>0</v>
      </c>
      <c r="D34" s="120">
        <v>53</v>
      </c>
      <c r="E34" s="58">
        <f>SUM(H34,K34,N34,Q34,T34,W34,Z34,AC34,AF34,AI34,AL34,AO34)</f>
        <v>60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63">
        <v>0</v>
      </c>
      <c r="O34" s="121">
        <v>0</v>
      </c>
      <c r="P34" s="120">
        <v>0</v>
      </c>
      <c r="Q34" s="263">
        <v>0</v>
      </c>
      <c r="R34" s="121">
        <v>0</v>
      </c>
      <c r="S34" s="196">
        <v>3</v>
      </c>
      <c r="T34" s="196">
        <v>3</v>
      </c>
      <c r="U34" s="121">
        <f>T34/S34</f>
        <v>1</v>
      </c>
      <c r="V34" s="120">
        <v>0</v>
      </c>
      <c r="W34" s="120">
        <v>0</v>
      </c>
      <c r="X34" s="121">
        <v>0</v>
      </c>
      <c r="Y34" s="120">
        <v>47</v>
      </c>
      <c r="Z34" s="120">
        <v>47</v>
      </c>
      <c r="AA34" s="122">
        <f>Z34/Y34</f>
        <v>1</v>
      </c>
      <c r="AB34" s="120">
        <v>0</v>
      </c>
      <c r="AC34" s="120">
        <v>0</v>
      </c>
      <c r="AD34" s="121">
        <v>0</v>
      </c>
      <c r="AE34" s="120">
        <v>3</v>
      </c>
      <c r="AF34" s="120">
        <v>10</v>
      </c>
      <c r="AG34" s="123">
        <f>AF34/AE34</f>
        <v>3.3333333333333335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0</v>
      </c>
      <c r="AO34" s="120">
        <v>0</v>
      </c>
      <c r="AP34" s="121">
        <v>0</v>
      </c>
      <c r="AQ34" s="124"/>
      <c r="AR34" s="68"/>
      <c r="AS34" s="68"/>
    </row>
    <row r="35" spans="1:45" s="8" customFormat="1" ht="18.75" customHeight="1" x14ac:dyDescent="0.25">
      <c r="A35" s="424" t="s">
        <v>87</v>
      </c>
      <c r="B35" s="425"/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  <c r="O35" s="425"/>
      <c r="P35" s="425"/>
      <c r="Q35" s="425"/>
      <c r="R35" s="425"/>
      <c r="S35" s="425"/>
      <c r="T35" s="425"/>
      <c r="U35" s="425"/>
      <c r="V35" s="425"/>
      <c r="W35" s="425"/>
      <c r="X35" s="425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24" t="s">
        <v>88</v>
      </c>
      <c r="B36" s="425"/>
      <c r="C36" s="425"/>
      <c r="D36" s="425"/>
      <c r="E36" s="425"/>
      <c r="F36" s="425"/>
      <c r="G36" s="425"/>
      <c r="H36" s="425"/>
      <c r="I36" s="425"/>
      <c r="J36" s="425"/>
      <c r="K36" s="425"/>
      <c r="L36" s="425"/>
      <c r="M36" s="425"/>
      <c r="N36" s="425"/>
      <c r="O36" s="425"/>
      <c r="P36" s="425"/>
      <c r="Q36" s="425"/>
      <c r="R36" s="425"/>
      <c r="S36" s="425"/>
      <c r="T36" s="425"/>
      <c r="U36" s="425"/>
      <c r="V36" s="425"/>
      <c r="W36" s="425"/>
      <c r="X36" s="425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101</v>
      </c>
      <c r="B37" s="114" t="s">
        <v>89</v>
      </c>
      <c r="C37" s="58">
        <v>203</v>
      </c>
      <c r="D37" s="58">
        <v>0</v>
      </c>
      <c r="E37" s="58">
        <f>SUM(H37,K37,N37,Q37,T37,W37,Z37,AC37,AF37,AI37,AL37,AO37)</f>
        <v>0</v>
      </c>
      <c r="F37" s="257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/>
      <c r="AS37" s="68"/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28" t="s">
        <v>104</v>
      </c>
      <c r="C39" s="428"/>
      <c r="D39" s="428"/>
      <c r="E39" s="428"/>
      <c r="F39" s="428"/>
      <c r="G39" s="428"/>
      <c r="H39" s="428"/>
      <c r="I39" s="428"/>
      <c r="J39" s="428"/>
      <c r="K39" s="428"/>
      <c r="L39" s="428"/>
      <c r="M39" s="428"/>
      <c r="N39" s="428"/>
      <c r="O39" s="428"/>
      <c r="P39" s="428"/>
      <c r="Q39" s="428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22"/>
      <c r="R40" s="422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21"/>
      <c r="AH40" s="421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26"/>
      <c r="H41" s="426"/>
      <c r="I41" s="426"/>
      <c r="J41" s="97"/>
      <c r="K41" s="97"/>
      <c r="L41" s="129"/>
      <c r="M41" s="130"/>
      <c r="N41" s="129"/>
      <c r="O41" s="129"/>
      <c r="P41" s="133"/>
      <c r="Q41" s="422"/>
      <c r="R41" s="422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22"/>
      <c r="R42" s="422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29"/>
      <c r="B43" s="429"/>
      <c r="C43" s="254"/>
      <c r="D43" s="254"/>
    </row>
    <row r="44" spans="1:45" customFormat="1" x14ac:dyDescent="0.25">
      <c r="A44" s="254"/>
      <c r="B44" s="254"/>
      <c r="C44" s="254"/>
      <c r="D44" s="254"/>
    </row>
    <row r="45" spans="1:45" customFormat="1" ht="39" customHeight="1" x14ac:dyDescent="0.25">
      <c r="A45" s="431"/>
      <c r="B45" s="431"/>
      <c r="C45" s="431"/>
      <c r="D45" s="431"/>
      <c r="E45" s="431"/>
      <c r="F45" s="431"/>
      <c r="G45" s="431"/>
      <c r="L45" s="255"/>
    </row>
    <row r="46" spans="1:45" customFormat="1" ht="30" customHeight="1" x14ac:dyDescent="0.25">
      <c r="A46" s="431"/>
      <c r="B46" s="431"/>
      <c r="C46" s="431"/>
      <c r="D46" s="431"/>
      <c r="E46" s="431"/>
      <c r="F46" s="431"/>
      <c r="L46" s="255"/>
    </row>
    <row r="47" spans="1:45" customFormat="1" ht="30.75" customHeight="1" x14ac:dyDescent="0.25">
      <c r="A47" s="431"/>
      <c r="B47" s="431"/>
      <c r="C47" s="431"/>
      <c r="D47" s="431"/>
      <c r="E47" s="431"/>
      <c r="F47" s="431"/>
      <c r="L47" s="255"/>
    </row>
    <row r="48" spans="1:45" customFormat="1" x14ac:dyDescent="0.25">
      <c r="A48" s="254"/>
      <c r="B48" s="254"/>
      <c r="C48" s="254"/>
      <c r="D48" s="254"/>
    </row>
    <row r="49" spans="1:45" customFormat="1" x14ac:dyDescent="0.25">
      <c r="A49" s="254"/>
      <c r="B49" s="254"/>
      <c r="C49" s="254"/>
      <c r="D49" s="254"/>
    </row>
    <row r="50" spans="1:45" customFormat="1" ht="15" customHeight="1" x14ac:dyDescent="0.25">
      <c r="A50" s="430" t="s">
        <v>52</v>
      </c>
      <c r="B50" s="430"/>
      <c r="C50" s="430"/>
      <c r="D50" s="254"/>
    </row>
    <row r="51" spans="1:45" customFormat="1" ht="15" customHeight="1" x14ac:dyDescent="0.25">
      <c r="A51" s="430" t="s">
        <v>90</v>
      </c>
      <c r="B51" s="430"/>
      <c r="C51" s="256"/>
      <c r="D51" s="256"/>
    </row>
    <row r="52" spans="1:45" customFormat="1" ht="15" customHeight="1" x14ac:dyDescent="0.25">
      <c r="A52" s="430" t="s">
        <v>91</v>
      </c>
      <c r="B52" s="430"/>
      <c r="C52" s="256"/>
      <c r="D52" s="256"/>
    </row>
    <row r="53" spans="1:45" customFormat="1" ht="15" customHeight="1" x14ac:dyDescent="0.25">
      <c r="A53" s="430" t="s">
        <v>92</v>
      </c>
      <c r="B53" s="430"/>
      <c r="C53" s="256"/>
      <c r="D53" s="256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27"/>
      <c r="C55" s="427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24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3:AA23"/>
    <mergeCell ref="A25:AA25"/>
    <mergeCell ref="A28:AA28"/>
    <mergeCell ref="A31:AA31"/>
    <mergeCell ref="A33:AA33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2022-06-07T05:47:40Z</cp:lastPrinted>
  <dcterms:created xsi:type="dcterms:W3CDTF">2017-09-05T07:32:18Z</dcterms:created>
  <dcterms:modified xsi:type="dcterms:W3CDTF">2022-10-11T05:40:14Z</dcterms:modified>
</cp:coreProperties>
</file>