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8" i="31" l="1"/>
  <c r="AK23" i="31"/>
  <c r="W14" i="31"/>
  <c r="W15" i="31"/>
  <c r="W17" i="31"/>
  <c r="X20" i="31"/>
  <c r="X25" i="31"/>
  <c r="X24" i="31"/>
  <c r="W22" i="31"/>
  <c r="Y18" i="31" l="1"/>
  <c r="V18" i="31"/>
  <c r="T15" i="31" l="1"/>
  <c r="U20" i="31"/>
  <c r="AE20" i="31"/>
  <c r="Y23" i="31"/>
  <c r="V28" i="31"/>
  <c r="AB19" i="31" l="1"/>
  <c r="R19" i="31"/>
  <c r="Q14" i="31"/>
  <c r="Q13" i="31"/>
  <c r="M19" i="31" l="1"/>
  <c r="O19" i="31"/>
  <c r="N14" i="31"/>
  <c r="H17" i="31" l="1"/>
  <c r="J28" i="31"/>
  <c r="J18" i="31"/>
  <c r="AB18" i="31"/>
  <c r="P23" i="31"/>
  <c r="AH28" i="31" l="1"/>
  <c r="AN28" i="31"/>
  <c r="AK28" i="31"/>
  <c r="AE28" i="31"/>
  <c r="AB28" i="31"/>
  <c r="Y28" i="31"/>
  <c r="S28" i="31"/>
  <c r="S18" i="31"/>
  <c r="P28" i="31" l="1"/>
  <c r="M28" i="31"/>
  <c r="G28" i="31"/>
  <c r="M23" i="31"/>
  <c r="AE18" i="31"/>
  <c r="P18" i="31" l="1"/>
  <c r="M18" i="31"/>
  <c r="V23" i="31" l="1"/>
  <c r="S23" i="31" l="1"/>
  <c r="AK14" i="31" l="1"/>
  <c r="AL14" i="31" l="1"/>
  <c r="AL13" i="31"/>
  <c r="AM18" i="31"/>
  <c r="AM19" i="31"/>
  <c r="AL17" i="31"/>
  <c r="AM23" i="31"/>
  <c r="AL22" i="31"/>
  <c r="AM28" i="31"/>
  <c r="AN27" i="31"/>
  <c r="AL12" i="31" l="1"/>
  <c r="AL27" i="31"/>
  <c r="AJ28" i="31" l="1"/>
  <c r="AJ19" i="31"/>
  <c r="AJ18" i="31"/>
  <c r="AI14" i="31"/>
  <c r="AI13" i="31"/>
  <c r="AI27" i="31"/>
  <c r="AI17" i="31"/>
  <c r="AI12" i="31" l="1"/>
  <c r="AB17" i="31"/>
  <c r="AE17" i="31"/>
  <c r="AF17" i="31" l="1"/>
  <c r="AF14" i="31" l="1"/>
  <c r="AF15" i="31"/>
  <c r="AF13" i="31"/>
  <c r="AF27" i="31"/>
  <c r="AG28" i="31"/>
  <c r="AF22" i="31"/>
  <c r="AG25" i="31"/>
  <c r="AG24" i="31"/>
  <c r="AG23" i="31"/>
  <c r="AG19" i="31"/>
  <c r="AG18" i="31"/>
  <c r="AF12" i="31" l="1"/>
  <c r="AH14" i="31"/>
  <c r="AJ14" i="31" s="1"/>
  <c r="AC13" i="31" l="1"/>
  <c r="AC14" i="31"/>
  <c r="AC27" i="31"/>
  <c r="AD28" i="31"/>
  <c r="AC22" i="31"/>
  <c r="AD23" i="31"/>
  <c r="AC17" i="31"/>
  <c r="AD17" i="31" s="1"/>
  <c r="AD18" i="31"/>
  <c r="AC12" i="31" l="1"/>
  <c r="AB14" i="31"/>
  <c r="AD14" i="31" s="1"/>
  <c r="AE14" i="31"/>
  <c r="AG14" i="31" s="1"/>
  <c r="AN14" i="31"/>
  <c r="AA28" i="31"/>
  <c r="AA24" i="31"/>
  <c r="AA23" i="31"/>
  <c r="AA19" i="31"/>
  <c r="AD19" i="31" s="1"/>
  <c r="AA18" i="31"/>
  <c r="Z15" i="31"/>
  <c r="Z14" i="31"/>
  <c r="Z13" i="31"/>
  <c r="Z17" i="31"/>
  <c r="Z22" i="31"/>
  <c r="Z27" i="31"/>
  <c r="Z12" i="31" l="1"/>
  <c r="X28" i="31"/>
  <c r="X23" i="31"/>
  <c r="X19" i="31"/>
  <c r="X18" i="31"/>
  <c r="W27" i="31" l="1"/>
  <c r="W13" i="31"/>
  <c r="W12" i="31" l="1"/>
  <c r="T14" i="31" l="1"/>
  <c r="U28" i="31" l="1"/>
  <c r="U23" i="31"/>
  <c r="U19" i="31"/>
  <c r="U18" i="31"/>
  <c r="T13" i="31"/>
  <c r="T27" i="31"/>
  <c r="T22" i="31"/>
  <c r="T17" i="31"/>
  <c r="T12" i="31" l="1"/>
  <c r="R28" i="31"/>
  <c r="R23" i="31"/>
  <c r="R18" i="31"/>
  <c r="Q17" i="31"/>
  <c r="Q22" i="31"/>
  <c r="Q27" i="31"/>
  <c r="Q12" i="31" l="1"/>
  <c r="K17" i="31"/>
  <c r="N13" i="31"/>
  <c r="M17" i="31" l="1"/>
  <c r="O28" i="31" l="1"/>
  <c r="O23" i="31"/>
  <c r="O18" i="31"/>
  <c r="N17" i="31"/>
  <c r="N22" i="31"/>
  <c r="N27" i="31"/>
  <c r="N12" i="31" l="1"/>
  <c r="E17" i="31"/>
  <c r="O17" i="31"/>
  <c r="E31" i="31" l="1"/>
  <c r="D31" i="31"/>
  <c r="E30" i="31"/>
  <c r="D30" i="31"/>
  <c r="E29" i="31"/>
  <c r="D29" i="31"/>
  <c r="L28" i="31"/>
  <c r="I28" i="31"/>
  <c r="E28" i="31"/>
  <c r="AK27" i="31"/>
  <c r="AM27" i="31" s="1"/>
  <c r="AH27" i="31"/>
  <c r="AJ27" i="31" s="1"/>
  <c r="AE27" i="31"/>
  <c r="AG27" i="31" s="1"/>
  <c r="AB27" i="31"/>
  <c r="AD27" i="31" s="1"/>
  <c r="Y27" i="31"/>
  <c r="AA27" i="31" s="1"/>
  <c r="V27" i="31"/>
  <c r="X27" i="31" s="1"/>
  <c r="S27" i="31"/>
  <c r="U27" i="31" s="1"/>
  <c r="P27" i="31"/>
  <c r="R27" i="31" s="1"/>
  <c r="M27" i="31"/>
  <c r="O27" i="31" s="1"/>
  <c r="K27" i="31"/>
  <c r="H27" i="31"/>
  <c r="G27" i="31"/>
  <c r="E26" i="31"/>
  <c r="D26" i="31"/>
  <c r="E25" i="31"/>
  <c r="D25" i="31"/>
  <c r="E24" i="31"/>
  <c r="D24" i="31"/>
  <c r="AN22" i="31"/>
  <c r="AK22" i="31"/>
  <c r="AM22" i="31" s="1"/>
  <c r="AE22" i="31"/>
  <c r="AG22" i="31" s="1"/>
  <c r="Y22" i="31"/>
  <c r="AA22" i="31" s="1"/>
  <c r="S22" i="31"/>
  <c r="U22" i="31" s="1"/>
  <c r="P22" i="31"/>
  <c r="R22" i="31" s="1"/>
  <c r="M22" i="31"/>
  <c r="O22" i="31" s="1"/>
  <c r="L23" i="31"/>
  <c r="E23" i="31"/>
  <c r="AH22" i="31"/>
  <c r="AB22" i="31"/>
  <c r="AD22" i="31" s="1"/>
  <c r="V22" i="31"/>
  <c r="X22" i="31" s="1"/>
  <c r="K22" i="31"/>
  <c r="K12" i="31" s="1"/>
  <c r="J22" i="31"/>
  <c r="H22" i="31"/>
  <c r="G22" i="31"/>
  <c r="E21" i="31"/>
  <c r="D21" i="31"/>
  <c r="S15" i="31"/>
  <c r="D20" i="31"/>
  <c r="E20" i="31"/>
  <c r="AN17" i="31"/>
  <c r="Y17" i="31"/>
  <c r="AA17" i="31" s="1"/>
  <c r="S17" i="31"/>
  <c r="U17" i="31" s="1"/>
  <c r="D19" i="31"/>
  <c r="E19" i="31"/>
  <c r="L18" i="31"/>
  <c r="D18" i="31"/>
  <c r="E18" i="31"/>
  <c r="AK17" i="31"/>
  <c r="AM17" i="31" s="1"/>
  <c r="AH17" i="31"/>
  <c r="AJ17" i="31" s="1"/>
  <c r="AG17" i="31"/>
  <c r="V17" i="31"/>
  <c r="X17" i="31" s="1"/>
  <c r="P17" i="31"/>
  <c r="R17" i="31" s="1"/>
  <c r="G17" i="31"/>
  <c r="G12" i="31" s="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 s="1"/>
  <c r="AN15" i="31"/>
  <c r="AK15" i="31"/>
  <c r="AH15" i="31"/>
  <c r="AE15" i="31"/>
  <c r="AG15" i="31" s="1"/>
  <c r="AB15" i="31"/>
  <c r="V15" i="31"/>
  <c r="X15" i="31" s="1"/>
  <c r="P15" i="31"/>
  <c r="M15" i="31"/>
  <c r="J15" i="31"/>
  <c r="H15" i="31"/>
  <c r="E15" i="31" s="1"/>
  <c r="G15" i="31"/>
  <c r="V14" i="31"/>
  <c r="X14" i="31" s="1"/>
  <c r="S14" i="31"/>
  <c r="U14" i="31" s="1"/>
  <c r="P14" i="31"/>
  <c r="M14" i="31"/>
  <c r="J14" i="31"/>
  <c r="H14" i="31"/>
  <c r="E14" i="31" s="1"/>
  <c r="G14" i="31"/>
  <c r="AN13" i="31"/>
  <c r="AK13" i="31"/>
  <c r="AM13" i="31" s="1"/>
  <c r="AH13" i="31"/>
  <c r="AJ13" i="31" s="1"/>
  <c r="AB13" i="31"/>
  <c r="AD13" i="31" s="1"/>
  <c r="Y13" i="31"/>
  <c r="AA13" i="31" s="1"/>
  <c r="V13" i="31"/>
  <c r="X13" i="31" s="1"/>
  <c r="P13" i="31"/>
  <c r="R13" i="31" s="1"/>
  <c r="M13" i="31"/>
  <c r="O13" i="31" s="1"/>
  <c r="K13" i="31"/>
  <c r="J13" i="31"/>
  <c r="H13" i="31"/>
  <c r="G13" i="31"/>
  <c r="H12" i="31"/>
  <c r="F16" i="31" l="1"/>
  <c r="E22" i="31"/>
  <c r="F20" i="31"/>
  <c r="I27" i="31"/>
  <c r="AN12" i="31"/>
  <c r="F19" i="31"/>
  <c r="F18" i="31"/>
  <c r="I13" i="31"/>
  <c r="AH12" i="31"/>
  <c r="AJ12" i="31" s="1"/>
  <c r="AB12" i="31"/>
  <c r="AD12" i="31" s="1"/>
  <c r="F24" i="31"/>
  <c r="V12" i="31"/>
  <c r="X12" i="31" s="1"/>
  <c r="P12" i="31"/>
  <c r="R12" i="31" s="1"/>
  <c r="E12" i="31"/>
  <c r="S12" i="31"/>
  <c r="U12" i="31" s="1"/>
  <c r="Y14" i="31"/>
  <c r="D22" i="31"/>
  <c r="D28" i="31"/>
  <c r="D15" i="31"/>
  <c r="Y12" i="31"/>
  <c r="AA12" i="31" s="1"/>
  <c r="AK12" i="31"/>
  <c r="AM12" i="31" s="1"/>
  <c r="L13" i="31"/>
  <c r="S13" i="31"/>
  <c r="U13" i="31" s="1"/>
  <c r="AE13" i="31"/>
  <c r="AG13" i="31" s="1"/>
  <c r="J17" i="31"/>
  <c r="L22" i="31"/>
  <c r="J27" i="31"/>
  <c r="M12" i="31"/>
  <c r="O12" i="31" s="1"/>
  <c r="AE12" i="31"/>
  <c r="AG12" i="31" s="1"/>
  <c r="D23" i="31"/>
  <c r="F25" i="31"/>
  <c r="E27" i="31"/>
  <c r="I12" i="31"/>
  <c r="E13" i="31"/>
  <c r="D14" i="31" l="1"/>
  <c r="F14" i="31" s="1"/>
  <c r="AA14" i="31"/>
  <c r="F15" i="31"/>
  <c r="F28" i="31"/>
  <c r="F22" i="31"/>
  <c r="D13" i="31"/>
  <c r="D17" i="31"/>
  <c r="J12" i="31"/>
  <c r="L12" i="31" s="1"/>
  <c r="L17" i="31"/>
  <c r="L27" i="31"/>
  <c r="D27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<sst xmlns="http://schemas.openxmlformats.org/spreadsheetml/2006/main" count="92" uniqueCount="43">
  <si>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</si>
  <si>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</si>
  <si>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</si>
  <si>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</si>
  <si>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</si>
  <si>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</si>
  <si>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</si>
  <si>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</si>
  <si>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</si>
  <si>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</si>
  <si>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</si>
  <si>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</si>
  <si>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</si>
  <si>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</si>
  <si>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</si>
  <si>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</si>
  <si>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</si>
  <si>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</si>
  <si>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</si>
  <si>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</si>
  <si>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</si>
  <si>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</si>
  <si>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</si>
  <si>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</si>
  <si>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</si>
  <si>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</si>
  <si>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</si>
  <si>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</si>
  <si>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</si>
  <si>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</si>
  <si>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</si>
  <si>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</si>
  <si>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</si>
  <si>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</si>
  <si>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</si>
  <si>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</si>
  <si>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Исполнитель: Шалина О.О.</t>
  </si>
  <si>
    <t xml:space="preserve"> «Культурное пространство в городе Мегионе на 2019 – 2025 годы»</t>
  </si>
  <si>
    <t xml:space="preserve">Сетевой график о финансовом обеспечении реализации в 2022 году муниципальной программы </t>
  </si>
  <si>
    <t>2022 год</t>
  </si>
  <si>
    <t>Начальник отдела культуры                                          Л.П.Лалаянц</t>
  </si>
  <si>
    <t>Муниципальная программа "Культурное пространство в городе Мегион на 2019-2025 годы"</t>
  </si>
  <si>
    <t>на территории города Мегион по состоянию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</si>
</sst>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6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topLeftCell="P1" zoomScale="75" zoomScaleNormal="100" zoomScaleSheetLayoutView="75" workbookViewId="0">
      <selection activeCell="AB19" sqref="AB19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3"/>
      <c r="C1" s="54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55"/>
      <c r="Q1" s="55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3" t="s">
        <v>28</v>
      </c>
      <c r="AM1" s="114"/>
      <c r="AN1" s="114"/>
      <c r="AO1" s="114"/>
      <c r="AP1" s="114"/>
      <c r="AQ1" s="4"/>
      <c r="AR1" s="4"/>
      <c r="AS1" s="43"/>
      <c r="AU1" s="43"/>
      <c r="AV1" s="43"/>
      <c r="AW1" s="44"/>
      <c r="AX1" s="4"/>
      <c r="AY1" s="4"/>
    </row>
    <row r="2" spans="1:51" ht="15.75" x14ac:dyDescent="0.25">
      <c r="A2" s="4"/>
      <c r="B2" s="53"/>
      <c r="C2" s="54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55"/>
      <c r="Q2" s="55"/>
      <c r="R2" s="6"/>
      <c r="S2" s="6"/>
      <c r="T2" s="6"/>
      <c r="U2" s="6"/>
      <c r="V2" s="6"/>
      <c r="W2" s="7"/>
      <c r="X2" s="6"/>
      <c r="Y2" s="6"/>
      <c r="Z2" s="115" t="s">
        <v>29</v>
      </c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4"/>
      <c r="AR2" s="4"/>
      <c r="AS2" s="43"/>
      <c r="AT2" s="43"/>
      <c r="AU2" s="43"/>
      <c r="AV2" s="43"/>
      <c r="AW2" s="44"/>
      <c r="AX2" s="4"/>
      <c r="AY2" s="4"/>
    </row>
    <row r="3" spans="1:51" ht="15.75" x14ac:dyDescent="0.25">
      <c r="A3" s="4"/>
      <c r="B3" s="53"/>
      <c r="C3" s="54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55"/>
      <c r="Q3" s="55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3" t="s">
        <v>30</v>
      </c>
      <c r="AM3" s="114"/>
      <c r="AN3" s="114"/>
      <c r="AO3" s="114"/>
      <c r="AP3" s="114"/>
      <c r="AQ3" s="4"/>
      <c r="AR3" s="4"/>
      <c r="AS3" s="43"/>
      <c r="AT3" s="43"/>
      <c r="AU3" s="43"/>
      <c r="AV3" s="43"/>
      <c r="AW3" s="44"/>
      <c r="AX3" s="4"/>
      <c r="AY3" s="4"/>
    </row>
    <row r="4" spans="1:51" ht="15.75" x14ac:dyDescent="0.25">
      <c r="A4" s="4"/>
      <c r="B4" s="53"/>
      <c r="C4" s="54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5"/>
      <c r="Q4" s="55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3"/>
      <c r="AT4" s="43"/>
      <c r="AU4" s="43"/>
      <c r="AV4" s="43"/>
      <c r="AW4" s="44"/>
      <c r="AX4" s="4"/>
      <c r="AY4" s="4"/>
    </row>
    <row r="5" spans="1:51" ht="15.75" x14ac:dyDescent="0.25">
      <c r="A5" s="4"/>
      <c r="B5" s="53"/>
      <c r="C5" s="54"/>
      <c r="D5" s="67"/>
      <c r="E5" s="96" t="s">
        <v>38</v>
      </c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3"/>
      <c r="AT5" s="43"/>
      <c r="AU5" s="43"/>
      <c r="AV5" s="43"/>
      <c r="AW5" s="44"/>
      <c r="AX5" s="4"/>
      <c r="AY5" s="4"/>
    </row>
    <row r="6" spans="1:51" ht="15.75" x14ac:dyDescent="0.25">
      <c r="A6" s="4"/>
      <c r="B6" s="53"/>
      <c r="C6" s="54"/>
      <c r="D6" s="67"/>
      <c r="E6" s="96" t="s">
        <v>37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3"/>
      <c r="AT6" s="43"/>
      <c r="AU6" s="43"/>
      <c r="AV6" s="43"/>
      <c r="AW6" s="44"/>
      <c r="AX6" s="4"/>
      <c r="AY6" s="4"/>
    </row>
    <row r="7" spans="1:51" ht="15.75" x14ac:dyDescent="0.25">
      <c r="A7" s="4"/>
      <c r="B7" s="53"/>
      <c r="C7" s="54"/>
      <c r="D7" s="67"/>
      <c r="E7" s="96" t="s">
        <v>42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51" hidden="1" x14ac:dyDescent="0.25">
      <c r="A8" s="4"/>
      <c r="B8" s="53"/>
      <c r="C8" s="54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55"/>
      <c r="Q8" s="55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51" x14ac:dyDescent="0.25">
      <c r="A9" s="4"/>
      <c r="B9" s="53"/>
      <c r="C9" s="5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8" t="s">
        <v>31</v>
      </c>
      <c r="AM9" s="99"/>
      <c r="AN9" s="99"/>
      <c r="AO9" s="99"/>
      <c r="AP9" s="99"/>
      <c r="AQ9" s="4"/>
    </row>
    <row r="10" spans="1:51" ht="15" customHeight="1" x14ac:dyDescent="0.25">
      <c r="A10" s="94" t="s">
        <v>0</v>
      </c>
      <c r="B10" s="94" t="s">
        <v>1</v>
      </c>
      <c r="C10" s="84" t="s">
        <v>2</v>
      </c>
      <c r="D10" s="100" t="s">
        <v>39</v>
      </c>
      <c r="E10" s="101"/>
      <c r="F10" s="102"/>
      <c r="G10" s="103" t="s">
        <v>3</v>
      </c>
      <c r="H10" s="104"/>
      <c r="I10" s="105"/>
      <c r="J10" s="103" t="s">
        <v>4</v>
      </c>
      <c r="K10" s="104"/>
      <c r="L10" s="105"/>
      <c r="M10" s="106" t="s">
        <v>5</v>
      </c>
      <c r="N10" s="107"/>
      <c r="O10" s="108"/>
      <c r="P10" s="109" t="s">
        <v>6</v>
      </c>
      <c r="Q10" s="110"/>
      <c r="R10" s="111"/>
      <c r="S10" s="92" t="s">
        <v>7</v>
      </c>
      <c r="T10" s="92"/>
      <c r="U10" s="92"/>
      <c r="V10" s="83" t="s">
        <v>8</v>
      </c>
      <c r="W10" s="83"/>
      <c r="X10" s="83"/>
      <c r="Y10" s="83" t="s">
        <v>9</v>
      </c>
      <c r="Z10" s="83"/>
      <c r="AA10" s="83"/>
      <c r="AB10" s="83" t="s">
        <v>10</v>
      </c>
      <c r="AC10" s="83"/>
      <c r="AD10" s="83"/>
      <c r="AE10" s="83" t="s">
        <v>11</v>
      </c>
      <c r="AF10" s="83"/>
      <c r="AG10" s="83"/>
      <c r="AH10" s="83" t="s">
        <v>12</v>
      </c>
      <c r="AI10" s="83"/>
      <c r="AJ10" s="83"/>
      <c r="AK10" s="92" t="s">
        <v>13</v>
      </c>
      <c r="AL10" s="92"/>
      <c r="AM10" s="92"/>
      <c r="AN10" s="93" t="s">
        <v>14</v>
      </c>
      <c r="AO10" s="93"/>
      <c r="AP10" s="93"/>
      <c r="AQ10" s="8"/>
    </row>
    <row r="11" spans="1:51" ht="15" customHeight="1" x14ac:dyDescent="0.25">
      <c r="A11" s="95"/>
      <c r="B11" s="95"/>
      <c r="C11" s="85"/>
      <c r="D11" s="9" t="s">
        <v>15</v>
      </c>
      <c r="E11" s="9" t="s">
        <v>16</v>
      </c>
      <c r="F11" s="10" t="s">
        <v>17</v>
      </c>
      <c r="G11" s="11" t="s">
        <v>18</v>
      </c>
      <c r="H11" s="65" t="s">
        <v>19</v>
      </c>
      <c r="I11" s="12" t="s">
        <v>17</v>
      </c>
      <c r="J11" s="11" t="s">
        <v>18</v>
      </c>
      <c r="K11" s="65" t="s">
        <v>19</v>
      </c>
      <c r="L11" s="12" t="s">
        <v>17</v>
      </c>
      <c r="M11" s="11" t="s">
        <v>18</v>
      </c>
      <c r="N11" s="66" t="s">
        <v>19</v>
      </c>
      <c r="O11" s="12" t="s">
        <v>17</v>
      </c>
      <c r="P11" s="11" t="s">
        <v>18</v>
      </c>
      <c r="Q11" s="66" t="s">
        <v>19</v>
      </c>
      <c r="R11" s="66" t="s">
        <v>17</v>
      </c>
      <c r="S11" s="11" t="s">
        <v>18</v>
      </c>
      <c r="T11" s="66" t="s">
        <v>19</v>
      </c>
      <c r="U11" s="12" t="s">
        <v>17</v>
      </c>
      <c r="V11" s="11" t="s">
        <v>18</v>
      </c>
      <c r="W11" s="66" t="s">
        <v>19</v>
      </c>
      <c r="X11" s="12" t="s">
        <v>17</v>
      </c>
      <c r="Y11" s="11" t="s">
        <v>18</v>
      </c>
      <c r="Z11" s="66" t="s">
        <v>19</v>
      </c>
      <c r="AA11" s="65" t="s">
        <v>17</v>
      </c>
      <c r="AB11" s="11" t="s">
        <v>18</v>
      </c>
      <c r="AC11" s="66" t="s">
        <v>19</v>
      </c>
      <c r="AD11" s="12" t="s">
        <v>17</v>
      </c>
      <c r="AE11" s="11" t="s">
        <v>18</v>
      </c>
      <c r="AF11" s="66" t="s">
        <v>19</v>
      </c>
      <c r="AG11" s="12" t="s">
        <v>17</v>
      </c>
      <c r="AH11" s="11" t="s">
        <v>18</v>
      </c>
      <c r="AI11" s="66" t="s">
        <v>19</v>
      </c>
      <c r="AJ11" s="12" t="s">
        <v>17</v>
      </c>
      <c r="AK11" s="11" t="s">
        <v>18</v>
      </c>
      <c r="AL11" s="66" t="s">
        <v>19</v>
      </c>
      <c r="AM11" s="12" t="s">
        <v>17</v>
      </c>
      <c r="AN11" s="13" t="s">
        <v>18</v>
      </c>
      <c r="AO11" s="66" t="s">
        <v>19</v>
      </c>
      <c r="AP11" s="14" t="s">
        <v>17</v>
      </c>
      <c r="AQ11" s="8"/>
    </row>
    <row r="12" spans="1:51" ht="28.5" customHeight="1" x14ac:dyDescent="0.25">
      <c r="A12" s="86"/>
      <c r="B12" s="89" t="s">
        <v>41</v>
      </c>
      <c r="C12" s="16" t="s">
        <v>20</v>
      </c>
      <c r="D12" s="39">
        <f t="shared" ref="D12:E20" si="0">G12+J12+M12+P12+S12+V12+Y12+AB12+AE12+AH12+AK12+AN12</f>
        <v>459802.93000000005</v>
      </c>
      <c r="E12" s="39">
        <f t="shared" si="0"/>
        <v>249411.01</v>
      </c>
      <c r="F12" s="60">
        <f t="shared" ref="F12:F20" si="1">E12/D12*100</f>
        <v>54.243023201265807</v>
      </c>
      <c r="G12" s="26">
        <f t="shared" ref="G12:H16" si="2">G17+G22+G27</f>
        <v>26270.399999999998</v>
      </c>
      <c r="H12" s="59">
        <f t="shared" si="2"/>
        <v>13922.28</v>
      </c>
      <c r="I12" s="59">
        <f>H12/G12*100</f>
        <v>52.99607162433766</v>
      </c>
      <c r="J12" s="26">
        <f>J17+J22+J27</f>
        <v>34747.279999999999</v>
      </c>
      <c r="K12" s="59">
        <f>K17+K22+K27</f>
        <v>42334.65</v>
      </c>
      <c r="L12" s="26">
        <f>K12/J12*100</f>
        <v>121.83586744055938</v>
      </c>
      <c r="M12" s="26">
        <f t="shared" ref="M12:N14" si="3">M17+M22+M27</f>
        <v>38530.6</v>
      </c>
      <c r="N12" s="59">
        <f t="shared" si="3"/>
        <v>37377.100000000006</v>
      </c>
      <c r="O12" s="26">
        <f>N12/M12*100</f>
        <v>97.00627553165539</v>
      </c>
      <c r="P12" s="26">
        <f t="shared" ref="P12:Q14" si="4">P17+P22+P27</f>
        <v>48562.09</v>
      </c>
      <c r="Q12" s="59">
        <f t="shared" si="4"/>
        <v>40054.54</v>
      </c>
      <c r="R12" s="59">
        <f>Q12/P12*100</f>
        <v>82.481087613815646</v>
      </c>
      <c r="S12" s="59">
        <f t="shared" ref="S12:T14" si="5">S17+S22+S27</f>
        <v>44262.400000000001</v>
      </c>
      <c r="T12" s="59">
        <f t="shared" si="5"/>
        <v>39783.96</v>
      </c>
      <c r="U12" s="26">
        <f>T12/S12*100</f>
        <v>89.88206694621168</v>
      </c>
      <c r="V12" s="26">
        <f>V17+V22+V27</f>
        <v>56117.9</v>
      </c>
      <c r="W12" s="36">
        <f>W17+W22+W27</f>
        <v>75938.48</v>
      </c>
      <c r="X12" s="26">
        <f>W12/V12*100</f>
        <v>135.31953262684456</v>
      </c>
      <c r="Y12" s="26">
        <f>Y17+Y22+Y27</f>
        <v>45249.95</v>
      </c>
      <c r="Z12" s="26">
        <f>Z13+Z14+Z15+Z16</f>
        <v>0</v>
      </c>
      <c r="AA12" s="26">
        <f>Z12/Y12*100</f>
        <v>0</v>
      </c>
      <c r="AB12" s="26">
        <f>AB17+AB22+AB27</f>
        <v>36187.279999999999</v>
      </c>
      <c r="AC12" s="26">
        <f>AC13+AC14</f>
        <v>0</v>
      </c>
      <c r="AD12" s="26">
        <f>AC12/AB12*100</f>
        <v>0</v>
      </c>
      <c r="AE12" s="26">
        <f>AE17+AE22+AE27</f>
        <v>38997</v>
      </c>
      <c r="AF12" s="26">
        <f>AF13+AF14+AF15</f>
        <v>0</v>
      </c>
      <c r="AG12" s="26">
        <f>AF12/AE12*100</f>
        <v>0</v>
      </c>
      <c r="AH12" s="26">
        <f>AH17+AH22+AH27</f>
        <v>40478.530000000006</v>
      </c>
      <c r="AI12" s="26">
        <f>AI13+AI14</f>
        <v>0</v>
      </c>
      <c r="AJ12" s="26">
        <f>AI12/AH12*100</f>
        <v>0</v>
      </c>
      <c r="AK12" s="26">
        <f>AK17+AK22+AK27</f>
        <v>31540.199999999997</v>
      </c>
      <c r="AL12" s="26">
        <f>AL13+AL14</f>
        <v>0</v>
      </c>
      <c r="AM12" s="26">
        <f>AL12/AK12*100</f>
        <v>0</v>
      </c>
      <c r="AN12" s="26">
        <f>AN17+AN22+AN27</f>
        <v>18859.3</v>
      </c>
      <c r="AO12" s="26">
        <v>0</v>
      </c>
      <c r="AP12" s="26">
        <v>0</v>
      </c>
      <c r="AQ12" s="17"/>
    </row>
    <row r="13" spans="1:51" ht="39" customHeight="1" x14ac:dyDescent="0.25">
      <c r="A13" s="87"/>
      <c r="B13" s="90"/>
      <c r="C13" s="18" t="s">
        <v>21</v>
      </c>
      <c r="D13" s="41">
        <f t="shared" si="0"/>
        <v>452903.25</v>
      </c>
      <c r="E13" s="41">
        <f t="shared" si="0"/>
        <v>247008.7</v>
      </c>
      <c r="F13" s="60">
        <f t="shared" si="1"/>
        <v>54.538955063802263</v>
      </c>
      <c r="G13" s="26">
        <f t="shared" si="2"/>
        <v>26270.399999999998</v>
      </c>
      <c r="H13" s="59">
        <f t="shared" si="2"/>
        <v>13922.28</v>
      </c>
      <c r="I13" s="26">
        <f>H13/G13*100</f>
        <v>52.99607162433766</v>
      </c>
      <c r="J13" s="26">
        <f>J18+J23+J28</f>
        <v>34747.279999999999</v>
      </c>
      <c r="K13" s="59">
        <f>K18+K23+K28</f>
        <v>42334.65</v>
      </c>
      <c r="L13" s="26">
        <f>K13/J13*100</f>
        <v>121.83586744055938</v>
      </c>
      <c r="M13" s="26">
        <f t="shared" si="3"/>
        <v>37993.199999999997</v>
      </c>
      <c r="N13" s="59">
        <f t="shared" si="3"/>
        <v>36864.990000000005</v>
      </c>
      <c r="O13" s="26">
        <f>N13/M13*100</f>
        <v>97.030494930671836</v>
      </c>
      <c r="P13" s="26">
        <f t="shared" si="4"/>
        <v>48430.09</v>
      </c>
      <c r="Q13" s="59">
        <f t="shared" si="4"/>
        <v>39951.08</v>
      </c>
      <c r="R13" s="59">
        <f>Q13/P13*100</f>
        <v>82.492268752752679</v>
      </c>
      <c r="S13" s="59">
        <f t="shared" si="5"/>
        <v>43751.9</v>
      </c>
      <c r="T13" s="59">
        <f t="shared" si="5"/>
        <v>39286.660000000003</v>
      </c>
      <c r="U13" s="26">
        <f>T13/S13*100</f>
        <v>89.794180367024069</v>
      </c>
      <c r="V13" s="26">
        <f>V18+V23+V28</f>
        <v>55270.3</v>
      </c>
      <c r="W13" s="36">
        <f>W18+W23+W28</f>
        <v>74649.039999999994</v>
      </c>
      <c r="X13" s="26">
        <f>W13/V13*100</f>
        <v>135.06176011347867</v>
      </c>
      <c r="Y13" s="26">
        <f>Y18+Y23+Y28</f>
        <v>45239.45</v>
      </c>
      <c r="Z13" s="26">
        <f>Z18+Z23+Z28</f>
        <v>0</v>
      </c>
      <c r="AA13" s="26">
        <f>Z13/Y13*100</f>
        <v>0</v>
      </c>
      <c r="AB13" s="26">
        <f>AB18+AB23+AB28</f>
        <v>35676.800000000003</v>
      </c>
      <c r="AC13" s="26">
        <f>AC18+AC23+AC28</f>
        <v>0</v>
      </c>
      <c r="AD13" s="26">
        <f>AC13/AB13*100</f>
        <v>0</v>
      </c>
      <c r="AE13" s="26">
        <f>AE18+AE23+AE28</f>
        <v>34748.700000000004</v>
      </c>
      <c r="AF13" s="26">
        <f>AF18+AF23+AF28</f>
        <v>0</v>
      </c>
      <c r="AG13" s="26">
        <f>AF13/AE13*100</f>
        <v>0</v>
      </c>
      <c r="AH13" s="26">
        <f>AH18+AH23+AH28</f>
        <v>40396.630000000005</v>
      </c>
      <c r="AI13" s="26">
        <f>AI18+AI23+AI28</f>
        <v>0</v>
      </c>
      <c r="AJ13" s="26">
        <f>AI13/AH13*100</f>
        <v>0</v>
      </c>
      <c r="AK13" s="26">
        <f>AK18+AK23+AK28</f>
        <v>31529.699999999997</v>
      </c>
      <c r="AL13" s="26">
        <f>AL18+AL23+AL28</f>
        <v>0</v>
      </c>
      <c r="AM13" s="26">
        <f>AL13/AK13*100</f>
        <v>0</v>
      </c>
      <c r="AN13" s="26">
        <f>AN18+AN23+AN28</f>
        <v>18848.8</v>
      </c>
      <c r="AO13" s="26">
        <v>0</v>
      </c>
      <c r="AP13" s="60">
        <v>0</v>
      </c>
      <c r="AQ13" s="19"/>
    </row>
    <row r="14" spans="1:51" ht="30" customHeight="1" x14ac:dyDescent="0.25">
      <c r="A14" s="87"/>
      <c r="B14" s="90"/>
      <c r="C14" s="18" t="s">
        <v>22</v>
      </c>
      <c r="D14" s="41">
        <f t="shared" si="0"/>
        <v>1681.0800000000002</v>
      </c>
      <c r="E14" s="41">
        <f t="shared" si="0"/>
        <v>806.56000000000006</v>
      </c>
      <c r="F14" s="25">
        <f t="shared" si="1"/>
        <v>47.978680372141717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v>0</v>
      </c>
      <c r="L14" s="27" t="e">
        <v>#DIV/0!</v>
      </c>
      <c r="M14" s="26">
        <f t="shared" si="3"/>
        <v>537.4</v>
      </c>
      <c r="N14" s="28">
        <f t="shared" si="3"/>
        <v>512.11</v>
      </c>
      <c r="O14" s="27">
        <v>0</v>
      </c>
      <c r="P14" s="26">
        <f t="shared" si="4"/>
        <v>132</v>
      </c>
      <c r="Q14" s="28">
        <f t="shared" si="4"/>
        <v>103.46</v>
      </c>
      <c r="R14" s="28">
        <v>0</v>
      </c>
      <c r="S14" s="29">
        <f t="shared" si="5"/>
        <v>10.5</v>
      </c>
      <c r="T14" s="28">
        <f t="shared" si="5"/>
        <v>5.95</v>
      </c>
      <c r="U14" s="27">
        <f>T14/S14*100</f>
        <v>56.666666666666664</v>
      </c>
      <c r="V14" s="29">
        <f>V19+V24+V29</f>
        <v>248.1</v>
      </c>
      <c r="W14" s="37">
        <f>W19+W24</f>
        <v>185.04</v>
      </c>
      <c r="X14" s="27">
        <f>W14/V14*100</f>
        <v>74.582829504232166</v>
      </c>
      <c r="Y14" s="29">
        <f>Y19+Y24+Y29</f>
        <v>10.5</v>
      </c>
      <c r="Z14" s="28">
        <f>Z19+Z24+Z29</f>
        <v>0</v>
      </c>
      <c r="AA14" s="27">
        <f>Z14/Y14*100</f>
        <v>0</v>
      </c>
      <c r="AB14" s="29">
        <f>AB19+AB24+AB29</f>
        <v>510.48</v>
      </c>
      <c r="AC14" s="28">
        <f>AC19+AC24+AC29</f>
        <v>0</v>
      </c>
      <c r="AD14" s="27">
        <f>AC14/AB14*100</f>
        <v>0</v>
      </c>
      <c r="AE14" s="29">
        <f>AE19+AE24+AE29</f>
        <v>129.19999999999999</v>
      </c>
      <c r="AF14" s="28">
        <f>AF19+AF24</f>
        <v>0</v>
      </c>
      <c r="AG14" s="27">
        <f>AF14/AE14*100</f>
        <v>0</v>
      </c>
      <c r="AH14" s="29">
        <f>AH19+AH24+AH29</f>
        <v>81.900000000000006</v>
      </c>
      <c r="AI14" s="28">
        <f>AI19</f>
        <v>0</v>
      </c>
      <c r="AJ14" s="27">
        <f>AI14/AH14*100</f>
        <v>0</v>
      </c>
      <c r="AK14" s="29">
        <f>AK19+AK24+AK29</f>
        <v>10.5</v>
      </c>
      <c r="AL14" s="28">
        <f>AL19</f>
        <v>0</v>
      </c>
      <c r="AM14" s="27" t="e">
        <v>#DIV/0!</v>
      </c>
      <c r="AN14" s="46">
        <f>AN19+AN24+AN29</f>
        <v>10.5</v>
      </c>
      <c r="AO14" s="28">
        <v>0</v>
      </c>
      <c r="AP14" s="47" t="e">
        <v>#DIV/0!</v>
      </c>
      <c r="AQ14" s="20"/>
    </row>
    <row r="15" spans="1:51" ht="33" customHeight="1" x14ac:dyDescent="0.25">
      <c r="A15" s="87"/>
      <c r="B15" s="90"/>
      <c r="C15" s="18" t="s">
        <v>23</v>
      </c>
      <c r="D15" s="41">
        <f t="shared" si="0"/>
        <v>5218.6000000000004</v>
      </c>
      <c r="E15" s="41">
        <f t="shared" si="0"/>
        <v>1595.75</v>
      </c>
      <c r="F15" s="25">
        <f t="shared" si="1"/>
        <v>30.578124401180389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0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500</v>
      </c>
      <c r="T15" s="28">
        <f>T20</f>
        <v>491.35</v>
      </c>
      <c r="U15" s="27">
        <v>0</v>
      </c>
      <c r="V15" s="26">
        <f>V20+V25+V30</f>
        <v>599.5</v>
      </c>
      <c r="W15" s="37">
        <f>W20+W25</f>
        <v>1104.4000000000001</v>
      </c>
      <c r="X15" s="27">
        <f>W15/V15*100</f>
        <v>184.22018348623854</v>
      </c>
      <c r="Y15" s="26">
        <v>0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4119.1000000000004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8">
        <f>AN20+AN25+AN30</f>
        <v>0</v>
      </c>
      <c r="AO15" s="28">
        <v>0</v>
      </c>
      <c r="AP15" s="47" t="e">
        <v>#DIV/0!</v>
      </c>
      <c r="AQ15" s="20"/>
    </row>
    <row r="16" spans="1:51" ht="43.5" customHeight="1" x14ac:dyDescent="0.25">
      <c r="A16" s="88"/>
      <c r="B16" s="91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9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72" t="s">
        <v>25</v>
      </c>
      <c r="B17" s="80" t="s">
        <v>33</v>
      </c>
      <c r="C17" s="16" t="s">
        <v>20</v>
      </c>
      <c r="D17" s="39">
        <f t="shared" si="0"/>
        <v>13916.41</v>
      </c>
      <c r="E17" s="39">
        <f>H17+K17+N17+Q17+T17+W17+Z17+AC17+AF17+AI17+AL17+AO17</f>
        <v>5450.33</v>
      </c>
      <c r="F17" s="32">
        <f t="shared" si="1"/>
        <v>39.164770224504743</v>
      </c>
      <c r="G17" s="32">
        <f>G18+G19+G20+G21</f>
        <v>0</v>
      </c>
      <c r="H17" s="71">
        <f>H18+H19+H20</f>
        <v>25.54</v>
      </c>
      <c r="I17" s="32" t="e">
        <v>#DIV/0!</v>
      </c>
      <c r="J17" s="32">
        <f>J18+J19+J20+J21</f>
        <v>1049.3500000000001</v>
      </c>
      <c r="K17" s="32">
        <f>K18+K19+K20+K21</f>
        <v>0</v>
      </c>
      <c r="L17" s="32">
        <f>K17/J17*100</f>
        <v>0</v>
      </c>
      <c r="M17" s="32">
        <f>M18+M19+M20+M21</f>
        <v>816.8</v>
      </c>
      <c r="N17" s="32">
        <f>N18+N19+N20+N21</f>
        <v>514.21</v>
      </c>
      <c r="O17" s="32">
        <f>N17/M17*100</f>
        <v>62.95421155729678</v>
      </c>
      <c r="P17" s="32">
        <f>P18+P19+P20+P21</f>
        <v>500.4</v>
      </c>
      <c r="Q17" s="32">
        <f>Q18+Q19+Q20+Q21</f>
        <v>1680.74</v>
      </c>
      <c r="R17" s="33">
        <f>Q17/P17*100</f>
        <v>335.8792965627498</v>
      </c>
      <c r="S17" s="32">
        <f>S18+S19+S20+S21</f>
        <v>1087.4000000000001</v>
      </c>
      <c r="T17" s="32">
        <f>T18+T19+T20+T21</f>
        <v>546.35</v>
      </c>
      <c r="U17" s="33">
        <f>T17/S17*100</f>
        <v>50.24370057016737</v>
      </c>
      <c r="V17" s="32">
        <f>V18+V19+V20+V21</f>
        <v>1705</v>
      </c>
      <c r="W17" s="39">
        <f>W18+W19+W20</f>
        <v>2683.49</v>
      </c>
      <c r="X17" s="33">
        <f>W17/V17*100</f>
        <v>157.38944281524925</v>
      </c>
      <c r="Y17" s="32">
        <f>Y18+Y19+Y20+Y21</f>
        <v>1375.75</v>
      </c>
      <c r="Z17" s="32">
        <f>Z18+Z19+Z20+Z21</f>
        <v>0</v>
      </c>
      <c r="AA17" s="33">
        <f>Z17/Y17*100</f>
        <v>0</v>
      </c>
      <c r="AB17" s="32">
        <f>AB18+AB19+AB20+AB21</f>
        <v>1818.58</v>
      </c>
      <c r="AC17" s="32">
        <f>AC18+AC19</f>
        <v>0</v>
      </c>
      <c r="AD17" s="33">
        <f>AC17/AB17*100</f>
        <v>0</v>
      </c>
      <c r="AE17" s="32">
        <f>AE18+AE19+AE20+AE21</f>
        <v>5397.2000000000007</v>
      </c>
      <c r="AF17" s="32">
        <f>AF18+AF19</f>
        <v>0</v>
      </c>
      <c r="AG17" s="33">
        <f>AF17/AE17*100</f>
        <v>0</v>
      </c>
      <c r="AH17" s="32">
        <f>AH18+AH19+AH20+AH21</f>
        <v>141.33000000000001</v>
      </c>
      <c r="AI17" s="32">
        <f>AI18+AI19</f>
        <v>0</v>
      </c>
      <c r="AJ17" s="33">
        <f>AI17/AH17*100</f>
        <v>0</v>
      </c>
      <c r="AK17" s="32">
        <f>AK18+AK19+AK20+AK21</f>
        <v>12.3</v>
      </c>
      <c r="AL17" s="32">
        <f>AL18+AL19</f>
        <v>0</v>
      </c>
      <c r="AM17" s="33">
        <f>AL17/AK17*100</f>
        <v>0</v>
      </c>
      <c r="AN17" s="32">
        <f>AN18+AN19+AN20+AN21</f>
        <v>12.3</v>
      </c>
      <c r="AO17" s="32">
        <v>0</v>
      </c>
      <c r="AP17" s="32" t="e">
        <v>#DIV/0!</v>
      </c>
      <c r="AQ17" s="17"/>
    </row>
    <row r="18" spans="1:43" ht="26.25" customHeight="1" x14ac:dyDescent="0.25">
      <c r="A18" s="73"/>
      <c r="B18" s="81"/>
      <c r="C18" s="18" t="s">
        <v>21</v>
      </c>
      <c r="D18" s="41">
        <f t="shared" si="0"/>
        <v>7286.7300000000014</v>
      </c>
      <c r="E18" s="41">
        <f t="shared" si="0"/>
        <v>3318.02</v>
      </c>
      <c r="F18" s="25">
        <f t="shared" si="1"/>
        <v>45.535102851347574</v>
      </c>
      <c r="G18" s="30">
        <v>0</v>
      </c>
      <c r="H18" s="25">
        <v>25.54</v>
      </c>
      <c r="I18" s="27" t="e">
        <v>#DIV/0!</v>
      </c>
      <c r="J18" s="30">
        <f>49.4+999.95</f>
        <v>1049.3500000000001</v>
      </c>
      <c r="K18" s="27">
        <v>0</v>
      </c>
      <c r="L18" s="27">
        <f>K18/J18*100</f>
        <v>0</v>
      </c>
      <c r="M18" s="30">
        <f>48+231.4</f>
        <v>279.39999999999998</v>
      </c>
      <c r="N18" s="25">
        <v>2.1</v>
      </c>
      <c r="O18" s="27">
        <f>N18/M18*100</f>
        <v>0.75161059413027931</v>
      </c>
      <c r="P18" s="30">
        <f>170+198.4</f>
        <v>368.4</v>
      </c>
      <c r="Q18" s="25">
        <v>1577.28</v>
      </c>
      <c r="R18" s="28">
        <f>Q18/P18*100</f>
        <v>428.14332247557002</v>
      </c>
      <c r="S18" s="30">
        <f>500+76.9</f>
        <v>576.9</v>
      </c>
      <c r="T18" s="25">
        <v>49.05</v>
      </c>
      <c r="U18" s="27">
        <f>T18/S18*100</f>
        <v>8.5023400936037437</v>
      </c>
      <c r="V18" s="30">
        <f>30+179.1+273.3+645</f>
        <v>1127.4000000000001</v>
      </c>
      <c r="W18" s="57">
        <v>1664.05</v>
      </c>
      <c r="X18" s="27">
        <f>W18/V18*100</f>
        <v>147.60067411743833</v>
      </c>
      <c r="Y18" s="30">
        <f>49.6+35+76.8+273.3+645+285.55</f>
        <v>1365.25</v>
      </c>
      <c r="Z18" s="25">
        <v>0</v>
      </c>
      <c r="AA18" s="27">
        <f>Z18/Y18*100</f>
        <v>0</v>
      </c>
      <c r="AB18" s="30">
        <f>50+120+143+76.8+273.3+645</f>
        <v>1308.0999999999999</v>
      </c>
      <c r="AC18" s="25">
        <v>0</v>
      </c>
      <c r="AD18" s="27">
        <f>AC18/AB18*100</f>
        <v>0</v>
      </c>
      <c r="AE18" s="30">
        <f>1034+114.9</f>
        <v>1148.9000000000001</v>
      </c>
      <c r="AF18" s="25">
        <v>0</v>
      </c>
      <c r="AG18" s="27">
        <f>AF18/AE18*100</f>
        <v>0</v>
      </c>
      <c r="AH18" s="30">
        <f>14.5+44.93</f>
        <v>59.43</v>
      </c>
      <c r="AI18" s="25">
        <v>0</v>
      </c>
      <c r="AJ18" s="27">
        <f>AI18/AH18*100</f>
        <v>0</v>
      </c>
      <c r="AK18" s="30">
        <v>1.8</v>
      </c>
      <c r="AL18" s="25">
        <v>0</v>
      </c>
      <c r="AM18" s="27">
        <f>AL18/AK18*100</f>
        <v>0</v>
      </c>
      <c r="AN18" s="49">
        <v>1.8</v>
      </c>
      <c r="AO18" s="25">
        <v>0</v>
      </c>
      <c r="AP18" s="45" t="e">
        <v>#DIV/0!</v>
      </c>
      <c r="AQ18" s="19"/>
    </row>
    <row r="19" spans="1:43" s="62" customFormat="1" ht="26.25" customHeight="1" x14ac:dyDescent="0.25">
      <c r="A19" s="73"/>
      <c r="B19" s="81"/>
      <c r="C19" s="16" t="s">
        <v>22</v>
      </c>
      <c r="D19" s="70">
        <f t="shared" si="0"/>
        <v>1532.5800000000002</v>
      </c>
      <c r="E19" s="70">
        <f t="shared" si="0"/>
        <v>658.06000000000006</v>
      </c>
      <c r="F19" s="25">
        <f t="shared" si="1"/>
        <v>42.938052173459134</v>
      </c>
      <c r="G19" s="25">
        <v>0</v>
      </c>
      <c r="H19" s="25">
        <v>0</v>
      </c>
      <c r="I19" s="27" t="e">
        <v>#DIV/0!</v>
      </c>
      <c r="J19" s="25">
        <v>0</v>
      </c>
      <c r="K19" s="27">
        <v>0</v>
      </c>
      <c r="L19" s="27" t="e">
        <v>#DIV/0!</v>
      </c>
      <c r="M19" s="25">
        <f>10.4+527</f>
        <v>537.4</v>
      </c>
      <c r="N19" s="25">
        <v>512.11</v>
      </c>
      <c r="O19" s="27">
        <f>N19/M19*100</f>
        <v>95.294008187569787</v>
      </c>
      <c r="P19" s="25">
        <v>132</v>
      </c>
      <c r="Q19" s="25">
        <v>103.46</v>
      </c>
      <c r="R19" s="27">
        <f>P19/Q19*100</f>
        <v>127.58554030543206</v>
      </c>
      <c r="S19" s="25">
        <v>10.5</v>
      </c>
      <c r="T19" s="25">
        <v>5.95</v>
      </c>
      <c r="U19" s="27">
        <f>T19/S19*100</f>
        <v>56.666666666666664</v>
      </c>
      <c r="V19" s="25">
        <v>99.6</v>
      </c>
      <c r="W19" s="57">
        <v>36.54</v>
      </c>
      <c r="X19" s="27">
        <f>W19/V19*100</f>
        <v>36.686746987951807</v>
      </c>
      <c r="Y19" s="25">
        <v>10.5</v>
      </c>
      <c r="Z19" s="25">
        <v>0</v>
      </c>
      <c r="AA19" s="27">
        <f>Z19/Y19*100</f>
        <v>0</v>
      </c>
      <c r="AB19" s="25">
        <f>10.5+499.98</f>
        <v>510.48</v>
      </c>
      <c r="AC19" s="25">
        <v>0</v>
      </c>
      <c r="AD19" s="27" t="e">
        <f>AC19/AA19*100</f>
        <v>#DIV/0!</v>
      </c>
      <c r="AE19" s="25">
        <v>129.19999999999999</v>
      </c>
      <c r="AF19" s="25">
        <v>0</v>
      </c>
      <c r="AG19" s="27">
        <f>AF19/AE19*100</f>
        <v>0</v>
      </c>
      <c r="AH19" s="25">
        <v>81.900000000000006</v>
      </c>
      <c r="AI19" s="25">
        <v>0</v>
      </c>
      <c r="AJ19" s="27">
        <f>AI19/AH19*100</f>
        <v>0</v>
      </c>
      <c r="AK19" s="25">
        <v>10.5</v>
      </c>
      <c r="AL19" s="25">
        <v>0</v>
      </c>
      <c r="AM19" s="27">
        <f>AL19/AK19*100</f>
        <v>0</v>
      </c>
      <c r="AN19" s="68">
        <v>10.5</v>
      </c>
      <c r="AO19" s="25">
        <v>0</v>
      </c>
      <c r="AP19" s="25" t="e">
        <v>#DIV/0!</v>
      </c>
      <c r="AQ19" s="69"/>
    </row>
    <row r="20" spans="1:43" ht="26.25" customHeight="1" x14ac:dyDescent="0.25">
      <c r="A20" s="73"/>
      <c r="B20" s="81"/>
      <c r="C20" s="18" t="s">
        <v>23</v>
      </c>
      <c r="D20" s="41">
        <f t="shared" si="0"/>
        <v>5097.1000000000004</v>
      </c>
      <c r="E20" s="41">
        <f t="shared" si="0"/>
        <v>1474.25</v>
      </c>
      <c r="F20" s="25">
        <f t="shared" si="1"/>
        <v>28.923309332757839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v>0</v>
      </c>
      <c r="Q20" s="31">
        <v>0</v>
      </c>
      <c r="R20" s="28">
        <v>0</v>
      </c>
      <c r="S20" s="30">
        <v>500</v>
      </c>
      <c r="T20" s="31">
        <v>491.35</v>
      </c>
      <c r="U20" s="27">
        <f>T20/S20*100</f>
        <v>98.27</v>
      </c>
      <c r="V20" s="30">
        <v>478</v>
      </c>
      <c r="W20" s="38">
        <v>982.9</v>
      </c>
      <c r="X20" s="27">
        <f>W20/V20*100</f>
        <v>205.62761506276149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f>5097.1-500-478</f>
        <v>4119.1000000000004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9">
        <v>0</v>
      </c>
      <c r="AO20" s="25">
        <v>0</v>
      </c>
      <c r="AP20" s="45" t="e">
        <v>#DIV/0!</v>
      </c>
      <c r="AQ20" s="20"/>
    </row>
    <row r="21" spans="1:43" ht="34.5" customHeight="1" x14ac:dyDescent="0.25">
      <c r="A21" s="74"/>
      <c r="B21" s="82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9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72" t="s">
        <v>26</v>
      </c>
      <c r="B22" s="75" t="s">
        <v>34</v>
      </c>
      <c r="C22" s="16" t="s">
        <v>20</v>
      </c>
      <c r="D22" s="39">
        <f>G22+J22+M22+P22+S22+V22+Y22+AB22+AE22+AH22+AK22+AN22</f>
        <v>3087.9900000000002</v>
      </c>
      <c r="E22" s="39">
        <f>H22+K22+N22+Q22+T22+W22+Z22+AC22+AF22+AI22+AL22+AO22</f>
        <v>1691.55</v>
      </c>
      <c r="F22" s="32">
        <f>E22/D22*100</f>
        <v>54.778350966162449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10.4</v>
      </c>
      <c r="K22" s="33">
        <f>K23+K24+K25+K26</f>
        <v>224.48</v>
      </c>
      <c r="L22" s="33">
        <f>K22/J22*100</f>
        <v>2158.4615384615381</v>
      </c>
      <c r="M22" s="32">
        <f>M23+M24+M25+M26</f>
        <v>351.2</v>
      </c>
      <c r="N22" s="32">
        <f>N23+N24+N25+N26</f>
        <v>131.97999999999999</v>
      </c>
      <c r="O22" s="33">
        <f>N22/M22*100</f>
        <v>37.579726651480641</v>
      </c>
      <c r="P22" s="32">
        <f>P23+P24+P25+P26</f>
        <v>609.69000000000005</v>
      </c>
      <c r="Q22" s="32">
        <f>Q23+Q24+Q25+Q26</f>
        <v>290.11</v>
      </c>
      <c r="R22" s="33">
        <f>Q22/P22*100</f>
        <v>47.583198018665222</v>
      </c>
      <c r="S22" s="32">
        <f>S23+S24+S25+S26</f>
        <v>646</v>
      </c>
      <c r="T22" s="32">
        <f>T23+T24+T26</f>
        <v>532</v>
      </c>
      <c r="U22" s="33">
        <f>T22/S22*100</f>
        <v>82.35294117647058</v>
      </c>
      <c r="V22" s="32">
        <f>V23+V24+V25+V26</f>
        <v>597.70000000000005</v>
      </c>
      <c r="W22" s="39">
        <f>W23+W24+W25</f>
        <v>512.98</v>
      </c>
      <c r="X22" s="33">
        <f>W22/V22*100</f>
        <v>85.825665049355862</v>
      </c>
      <c r="Y22" s="32">
        <f>Y23+Y24+Y25+Y26</f>
        <v>811.4</v>
      </c>
      <c r="Z22" s="32">
        <f>Z23+Z24+Z25+Z26</f>
        <v>0</v>
      </c>
      <c r="AA22" s="33">
        <f>Z22/Y22*100</f>
        <v>0</v>
      </c>
      <c r="AB22" s="32">
        <f>AB23+AB24+AB25+AB26</f>
        <v>10.8</v>
      </c>
      <c r="AC22" s="32">
        <f>AC23</f>
        <v>0</v>
      </c>
      <c r="AD22" s="33">
        <f>AC22/AB22*100</f>
        <v>0</v>
      </c>
      <c r="AE22" s="32">
        <f>AE23+AE24+AE25+AE26</f>
        <v>0</v>
      </c>
      <c r="AF22" s="32">
        <f>AF23+AF24+AF25</f>
        <v>0</v>
      </c>
      <c r="AG22" s="33" t="e">
        <f>AF22/AE22*100</f>
        <v>#DIV/0!</v>
      </c>
      <c r="AH22" s="32">
        <f>AH23+AH24+AH25+AH26</f>
        <v>10</v>
      </c>
      <c r="AI22" s="32">
        <v>0</v>
      </c>
      <c r="AJ22" s="33">
        <v>0</v>
      </c>
      <c r="AK22" s="32">
        <f>AK23+AK24+AK25+AK26</f>
        <v>10.800000000000011</v>
      </c>
      <c r="AL22" s="32">
        <f>AL23</f>
        <v>0</v>
      </c>
      <c r="AM22" s="33">
        <f>AL22/AK22*100</f>
        <v>0</v>
      </c>
      <c r="AN22" s="50">
        <f>AN23+AN24+AN25+AN26</f>
        <v>30</v>
      </c>
      <c r="AO22" s="32">
        <v>0</v>
      </c>
      <c r="AP22" s="32" t="e">
        <v>#DIV/0!</v>
      </c>
      <c r="AQ22" s="17"/>
    </row>
    <row r="23" spans="1:43" ht="26.25" customHeight="1" x14ac:dyDescent="0.25">
      <c r="A23" s="73"/>
      <c r="B23" s="76"/>
      <c r="C23" s="16" t="s">
        <v>21</v>
      </c>
      <c r="D23" s="41">
        <f t="shared" ref="D23:E31" si="6">G23+J23+M23+P23+S23+V23+Y23+AB23+AE23+AH23+AK23+AN23</f>
        <v>2817.9900000000002</v>
      </c>
      <c r="E23" s="41">
        <f t="shared" si="6"/>
        <v>1421.55</v>
      </c>
      <c r="F23" s="25">
        <f>E23/D23*100</f>
        <v>50.445530324805979</v>
      </c>
      <c r="G23" s="30">
        <v>0</v>
      </c>
      <c r="H23" s="25">
        <v>0</v>
      </c>
      <c r="I23" s="27" t="e">
        <v>#DIV/0!</v>
      </c>
      <c r="J23" s="30">
        <v>10.4</v>
      </c>
      <c r="K23" s="27">
        <v>224.48</v>
      </c>
      <c r="L23" s="27">
        <f>K23/J23*100</f>
        <v>2158.4615384615381</v>
      </c>
      <c r="M23" s="30">
        <f>101.2+250</f>
        <v>351.2</v>
      </c>
      <c r="N23" s="25">
        <v>131.97999999999999</v>
      </c>
      <c r="O23" s="27">
        <f>N23/M23*100</f>
        <v>37.579726651480641</v>
      </c>
      <c r="P23" s="30">
        <f>14.2+51+10+534.49</f>
        <v>609.69000000000005</v>
      </c>
      <c r="Q23" s="25">
        <v>290.11</v>
      </c>
      <c r="R23" s="28">
        <f>Q23/P23*100</f>
        <v>47.583198018665222</v>
      </c>
      <c r="S23" s="30">
        <f>596+50</f>
        <v>646</v>
      </c>
      <c r="T23" s="25">
        <v>532</v>
      </c>
      <c r="U23" s="27">
        <f>T23/S23*100</f>
        <v>82.35294117647058</v>
      </c>
      <c r="V23" s="56">
        <f>307.7+20</f>
        <v>327.7</v>
      </c>
      <c r="W23" s="57">
        <v>242.98</v>
      </c>
      <c r="X23" s="27">
        <f>W23/V23*100</f>
        <v>74.147085749160809</v>
      </c>
      <c r="Y23" s="30">
        <f>882.1-70.7</f>
        <v>811.4</v>
      </c>
      <c r="Z23" s="25">
        <v>0</v>
      </c>
      <c r="AA23" s="27">
        <f>Z23/Y23*100</f>
        <v>0</v>
      </c>
      <c r="AB23" s="30">
        <v>10.8</v>
      </c>
      <c r="AC23" s="25">
        <v>0</v>
      </c>
      <c r="AD23" s="27">
        <f>AC23/AB23*100</f>
        <v>0</v>
      </c>
      <c r="AE23" s="30">
        <v>0</v>
      </c>
      <c r="AF23" s="25">
        <v>0</v>
      </c>
      <c r="AG23" s="27" t="e">
        <f>AF23/AE23*100</f>
        <v>#DIV/0!</v>
      </c>
      <c r="AH23" s="30">
        <v>10</v>
      </c>
      <c r="AI23" s="25">
        <v>0</v>
      </c>
      <c r="AJ23" s="27">
        <v>0</v>
      </c>
      <c r="AK23" s="30">
        <f>50.8+190+20-250</f>
        <v>10.800000000000011</v>
      </c>
      <c r="AL23" s="25">
        <v>0</v>
      </c>
      <c r="AM23" s="27">
        <f>AL23/AK23*100</f>
        <v>0</v>
      </c>
      <c r="AN23" s="49">
        <v>30</v>
      </c>
      <c r="AO23" s="25">
        <v>0</v>
      </c>
      <c r="AP23" s="45" t="e">
        <v>#DIV/0!</v>
      </c>
      <c r="AQ23" s="19"/>
    </row>
    <row r="24" spans="1:43" ht="26.25" customHeight="1" x14ac:dyDescent="0.25">
      <c r="A24" s="73"/>
      <c r="B24" s="76"/>
      <c r="C24" s="18" t="s">
        <v>22</v>
      </c>
      <c r="D24" s="41">
        <f t="shared" si="6"/>
        <v>148.5</v>
      </c>
      <c r="E24" s="41">
        <f t="shared" si="6"/>
        <v>148.5</v>
      </c>
      <c r="F24" s="25">
        <f>E24/D24*100</f>
        <v>100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148.5</v>
      </c>
      <c r="W24" s="38">
        <v>148.5</v>
      </c>
      <c r="X24" s="27">
        <f>W24/V24*100</f>
        <v>100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f>AF24/AE24*100</f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9">
        <v>0</v>
      </c>
      <c r="AO24" s="31">
        <v>0</v>
      </c>
      <c r="AP24" s="45" t="e">
        <v>#DIV/0!</v>
      </c>
      <c r="AQ24" s="20"/>
    </row>
    <row r="25" spans="1:43" ht="26.25" customHeight="1" x14ac:dyDescent="0.25">
      <c r="A25" s="73"/>
      <c r="B25" s="76"/>
      <c r="C25" s="18" t="s">
        <v>23</v>
      </c>
      <c r="D25" s="41">
        <f t="shared" si="6"/>
        <v>121.5</v>
      </c>
      <c r="E25" s="41">
        <f t="shared" si="6"/>
        <v>121.5</v>
      </c>
      <c r="F25" s="25">
        <f>E25/D25*100</f>
        <v>100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121.5</v>
      </c>
      <c r="W25" s="38">
        <v>121.5</v>
      </c>
      <c r="X25" s="27">
        <f>W25/V25*100</f>
        <v>100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f>AF25/AE25*100</f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9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74"/>
      <c r="B26" s="77"/>
      <c r="C26" s="16" t="s">
        <v>24</v>
      </c>
      <c r="D26" s="41">
        <f t="shared" si="6"/>
        <v>0</v>
      </c>
      <c r="E26" s="41">
        <f t="shared" si="6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9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72" t="s">
        <v>32</v>
      </c>
      <c r="B27" s="75" t="s">
        <v>35</v>
      </c>
      <c r="C27" s="21" t="s">
        <v>20</v>
      </c>
      <c r="D27" s="40">
        <f t="shared" si="6"/>
        <v>442798.53</v>
      </c>
      <c r="E27" s="39">
        <f t="shared" si="6"/>
        <v>242269.13</v>
      </c>
      <c r="F27" s="32">
        <f>E27/D27*100</f>
        <v>54.713173957465486</v>
      </c>
      <c r="G27" s="34">
        <f>G28+G29+G30+G31</f>
        <v>26270.399999999998</v>
      </c>
      <c r="H27" s="34">
        <f>H28+H29+H30+H31</f>
        <v>13896.74</v>
      </c>
      <c r="I27" s="33">
        <f>H27/G27*100</f>
        <v>52.898851939825818</v>
      </c>
      <c r="J27" s="34">
        <f>J28+J29+J30+J31</f>
        <v>33687.53</v>
      </c>
      <c r="K27" s="33">
        <f>K28+K29+K30+K31</f>
        <v>42110.17</v>
      </c>
      <c r="L27" s="33">
        <f>K27/J27*100</f>
        <v>125.00224860653186</v>
      </c>
      <c r="M27" s="34">
        <f>M28+M29+M30+M31</f>
        <v>37362.6</v>
      </c>
      <c r="N27" s="34">
        <f>N28+N29+N30+N31</f>
        <v>36730.910000000003</v>
      </c>
      <c r="O27" s="33">
        <f>N27/M27*100</f>
        <v>98.309298603416266</v>
      </c>
      <c r="P27" s="34">
        <f>P28+P29+P30+P31</f>
        <v>47452</v>
      </c>
      <c r="Q27" s="34">
        <f>Q28+Q29+Q30+Q31</f>
        <v>38083.69</v>
      </c>
      <c r="R27" s="33">
        <f>Q27/P27*100</f>
        <v>80.257291578858641</v>
      </c>
      <c r="S27" s="34">
        <f>S28+S29+S30+S31</f>
        <v>42529</v>
      </c>
      <c r="T27" s="34">
        <f>T28+T29+T30+T31</f>
        <v>38705.61</v>
      </c>
      <c r="U27" s="33">
        <f>T27/S27*100</f>
        <v>91.009922641021419</v>
      </c>
      <c r="V27" s="34">
        <f>V28+V29+V30+V31</f>
        <v>53815.200000000004</v>
      </c>
      <c r="W27" s="40">
        <f>W28</f>
        <v>72742.009999999995</v>
      </c>
      <c r="X27" s="33">
        <f>W27/V27*100</f>
        <v>135.17000773015801</v>
      </c>
      <c r="Y27" s="34">
        <f>Y28+Y29+Y30+Y31</f>
        <v>43062.799999999996</v>
      </c>
      <c r="Z27" s="34">
        <f>Z28+Z29+Z30+Z31</f>
        <v>0</v>
      </c>
      <c r="AA27" s="33">
        <f>Z27/Y27*100</f>
        <v>0</v>
      </c>
      <c r="AB27" s="34">
        <f>AB28+AB29+AB30+AB31</f>
        <v>34357.9</v>
      </c>
      <c r="AC27" s="32">
        <f>AC28</f>
        <v>0</v>
      </c>
      <c r="AD27" s="33">
        <f>AC27/AB27*100</f>
        <v>0</v>
      </c>
      <c r="AE27" s="34">
        <f>AE28+AE29+AE30+AE31</f>
        <v>33599.800000000003</v>
      </c>
      <c r="AF27" s="34">
        <f>AF28</f>
        <v>0</v>
      </c>
      <c r="AG27" s="33">
        <f>AF27/AE27*100</f>
        <v>0</v>
      </c>
      <c r="AH27" s="34">
        <f>AH28+AH29+AH30+AH31</f>
        <v>40327.200000000004</v>
      </c>
      <c r="AI27" s="34">
        <f>AI28</f>
        <v>0</v>
      </c>
      <c r="AJ27" s="33">
        <f>AI27/AH27*100</f>
        <v>0</v>
      </c>
      <c r="AK27" s="34">
        <f>AK28+AK29+AK30+AK31</f>
        <v>31517.1</v>
      </c>
      <c r="AL27" s="34">
        <f>AL28</f>
        <v>0</v>
      </c>
      <c r="AM27" s="33">
        <f>AL27/AK27*100</f>
        <v>0</v>
      </c>
      <c r="AN27" s="51">
        <f>AN28+AN29+AN30+AN31</f>
        <v>18817</v>
      </c>
      <c r="AO27" s="34">
        <v>0</v>
      </c>
      <c r="AP27" s="34">
        <v>0</v>
      </c>
      <c r="AQ27" s="17"/>
    </row>
    <row r="28" spans="1:43" ht="26.25" customHeight="1" x14ac:dyDescent="0.25">
      <c r="A28" s="73"/>
      <c r="B28" s="76"/>
      <c r="C28" s="16" t="s">
        <v>21</v>
      </c>
      <c r="D28" s="42">
        <f t="shared" si="6"/>
        <v>442798.53</v>
      </c>
      <c r="E28" s="41">
        <f t="shared" si="6"/>
        <v>242269.13</v>
      </c>
      <c r="F28" s="25">
        <f>E28/D28*100</f>
        <v>54.713173957465486</v>
      </c>
      <c r="G28" s="30">
        <f>1456.4+4345.6+7280+7500+2694.6+2993.8</f>
        <v>26270.399999999998</v>
      </c>
      <c r="H28" s="61">
        <v>13896.74</v>
      </c>
      <c r="I28" s="27">
        <f>H28/G28*100</f>
        <v>52.898851939825818</v>
      </c>
      <c r="J28" s="30">
        <f>3864+4155.6+6398.7+10900+2644.6+5724.63</f>
        <v>33687.53</v>
      </c>
      <c r="K28" s="27">
        <v>42110.17</v>
      </c>
      <c r="L28" s="27">
        <f>K28/J28*100</f>
        <v>125.00224860653186</v>
      </c>
      <c r="M28" s="30">
        <f>2944+4248.8+10715.3+11100+2684+5670.5</f>
        <v>37362.6</v>
      </c>
      <c r="N28" s="25">
        <v>36730.910000000003</v>
      </c>
      <c r="O28" s="27">
        <f>N28/M28*100</f>
        <v>98.309298603416266</v>
      </c>
      <c r="P28" s="30">
        <f>2944+4095.6+14700+17200+2687.9+5824.5</f>
        <v>47452</v>
      </c>
      <c r="Q28" s="25">
        <v>38083.69</v>
      </c>
      <c r="R28" s="28">
        <f>Q28/P28*100</f>
        <v>80.257291578858641</v>
      </c>
      <c r="S28" s="30">
        <f>2944+5117+9350+16470+2742.1+5905.9</f>
        <v>42529</v>
      </c>
      <c r="T28" s="25">
        <v>38705.61</v>
      </c>
      <c r="U28" s="27">
        <f>T28/S28*100</f>
        <v>91.009922641021419</v>
      </c>
      <c r="V28" s="56">
        <f>7000+5382.4+14640+16108.2+2692.1+6019.3+1973.2</f>
        <v>53815.200000000004</v>
      </c>
      <c r="W28" s="57">
        <v>72742.009999999995</v>
      </c>
      <c r="X28" s="27">
        <f>W28/V28*100</f>
        <v>135.17000773015801</v>
      </c>
      <c r="Y28" s="30">
        <f>3950+5461.2+13900+11180+2692.1+5879.5</f>
        <v>43062.799999999996</v>
      </c>
      <c r="Z28" s="25">
        <v>0</v>
      </c>
      <c r="AA28" s="27">
        <f>Z28/Y28*100</f>
        <v>0</v>
      </c>
      <c r="AB28" s="30">
        <f>1700+4089.5+8925.5+11145+2692.1+5805.8</f>
        <v>34357.9</v>
      </c>
      <c r="AC28" s="25">
        <v>0</v>
      </c>
      <c r="AD28" s="27">
        <f>AC28/AB28*100</f>
        <v>0</v>
      </c>
      <c r="AE28" s="30">
        <f>2700+4024.4+7270+11150+2644.6+5810.8</f>
        <v>33599.800000000003</v>
      </c>
      <c r="AF28" s="25">
        <v>0</v>
      </c>
      <c r="AG28" s="27">
        <f>AF28/AE28*100</f>
        <v>0</v>
      </c>
      <c r="AH28" s="30">
        <f>4265.2+4027+12700+10925+2685.6+5724.4</f>
        <v>40327.200000000004</v>
      </c>
      <c r="AI28" s="25">
        <v>0</v>
      </c>
      <c r="AJ28" s="27">
        <f>AI28/AH28*100</f>
        <v>0</v>
      </c>
      <c r="AK28" s="30">
        <f>2944.4+4112+7420+8900+2737.1+5403.6</f>
        <v>31517.1</v>
      </c>
      <c r="AL28" s="25">
        <v>0</v>
      </c>
      <c r="AM28" s="27">
        <f>AL28/AK28*100</f>
        <v>0</v>
      </c>
      <c r="AN28" s="49">
        <f>1500+4021.8+7357.4+646+2694.6+2597.2</f>
        <v>18817</v>
      </c>
      <c r="AO28" s="25">
        <v>0</v>
      </c>
      <c r="AP28" s="45">
        <v>0</v>
      </c>
      <c r="AQ28" s="19"/>
    </row>
    <row r="29" spans="1:43" ht="26.25" customHeight="1" x14ac:dyDescent="0.25">
      <c r="A29" s="73"/>
      <c r="B29" s="76"/>
      <c r="C29" s="18" t="s">
        <v>22</v>
      </c>
      <c r="D29" s="42">
        <f t="shared" si="6"/>
        <v>0</v>
      </c>
      <c r="E29" s="41">
        <f t="shared" si="6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9">
        <v>0</v>
      </c>
      <c r="AO29" s="31">
        <v>0</v>
      </c>
      <c r="AP29" s="45" t="e">
        <v>#DIV/0!</v>
      </c>
      <c r="AQ29" s="20"/>
    </row>
    <row r="30" spans="1:43" ht="26.25" customHeight="1" x14ac:dyDescent="0.25">
      <c r="A30" s="73"/>
      <c r="B30" s="76"/>
      <c r="C30" s="18" t="s">
        <v>23</v>
      </c>
      <c r="D30" s="42">
        <f t="shared" si="6"/>
        <v>0</v>
      </c>
      <c r="E30" s="41">
        <f t="shared" si="6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2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9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74"/>
      <c r="B31" s="77"/>
      <c r="C31" s="16" t="s">
        <v>24</v>
      </c>
      <c r="D31" s="42">
        <f t="shared" si="6"/>
        <v>0</v>
      </c>
      <c r="E31" s="41">
        <f t="shared" si="6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9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3"/>
      <c r="C32" s="6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8" t="s">
        <v>40</v>
      </c>
      <c r="C33" s="78"/>
      <c r="D33" s="78"/>
      <c r="E33" s="78"/>
      <c r="F33" s="78"/>
      <c r="G33" s="7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9" t="s">
        <v>36</v>
      </c>
      <c r="C34" s="79"/>
      <c r="D34" s="79"/>
      <c r="E34" s="79"/>
      <c r="F34" s="79"/>
      <c r="G34" s="79"/>
      <c r="H34" s="7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A22:A26"/>
    <mergeCell ref="B22:B26"/>
    <mergeCell ref="A27:A31"/>
    <mergeCell ref="B27:B31"/>
    <mergeCell ref="B33:G33"/>
    <mergeCell ref="B34:H34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2022-07-06T05:49:10Z</dcterms:modified>
</cp:coreProperties>
</file>