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60" windowWidth="22260" windowHeight="12585"/>
  </bookViews>
  <sheets>
    <sheet name="март (2)" sheetId="7" r:id="rId1"/>
  </sheets>
  <definedNames>
    <definedName name="_xlnm.Print_Area" localSheetId="0">'март (2)'!$A$1:$AW$45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7" l="1"/>
  <c r="D33" i="7"/>
  <c r="E32" i="7"/>
  <c r="D32" i="7"/>
  <c r="AM31" i="7"/>
  <c r="AG31" i="7"/>
  <c r="AD31" i="7"/>
  <c r="AA31" i="7"/>
  <c r="X31" i="7"/>
  <c r="U31" i="7"/>
  <c r="R31" i="7"/>
  <c r="O31" i="7"/>
  <c r="L31" i="7"/>
  <c r="I31" i="7"/>
  <c r="E31" i="7"/>
  <c r="D31" i="7"/>
  <c r="AN30" i="7"/>
  <c r="AN15" i="7" s="1"/>
  <c r="AK30" i="7"/>
  <c r="AK29" i="7" s="1"/>
  <c r="AH30" i="7"/>
  <c r="AH15" i="7" s="1"/>
  <c r="AE30" i="7"/>
  <c r="AE29" i="7" s="1"/>
  <c r="AB30" i="7"/>
  <c r="AB15" i="7" s="1"/>
  <c r="Y30" i="7"/>
  <c r="Y15" i="7" s="1"/>
  <c r="V30" i="7"/>
  <c r="U30" i="7"/>
  <c r="S30" i="7"/>
  <c r="R30" i="7"/>
  <c r="P30" i="7"/>
  <c r="J30" i="7"/>
  <c r="D30" i="7" s="1"/>
  <c r="I30" i="7"/>
  <c r="E30" i="7"/>
  <c r="AN29" i="7"/>
  <c r="AL29" i="7"/>
  <c r="AI29" i="7"/>
  <c r="AH29" i="7"/>
  <c r="AF29" i="7"/>
  <c r="AC29" i="7"/>
  <c r="AB29" i="7"/>
  <c r="Z29" i="7"/>
  <c r="W29" i="7"/>
  <c r="V29" i="7"/>
  <c r="X29" i="7" s="1"/>
  <c r="T29" i="7"/>
  <c r="S29" i="7"/>
  <c r="Q29" i="7"/>
  <c r="P29" i="7"/>
  <c r="N29" i="7"/>
  <c r="M29" i="7"/>
  <c r="K29" i="7"/>
  <c r="J29" i="7"/>
  <c r="L29" i="7" s="1"/>
  <c r="H29" i="7"/>
  <c r="G29" i="7"/>
  <c r="E28" i="7"/>
  <c r="D28" i="7"/>
  <c r="E27" i="7"/>
  <c r="D27" i="7"/>
  <c r="E26" i="7"/>
  <c r="D26" i="7"/>
  <c r="AM25" i="7"/>
  <c r="AJ25" i="7"/>
  <c r="AJ15" i="7" s="1"/>
  <c r="AG25" i="7"/>
  <c r="AD25" i="7"/>
  <c r="X25" i="7"/>
  <c r="U25" i="7"/>
  <c r="R25" i="7"/>
  <c r="E25" i="7"/>
  <c r="D25" i="7"/>
  <c r="AN24" i="7"/>
  <c r="AL24" i="7"/>
  <c r="AK24" i="7"/>
  <c r="AM24" i="7" s="1"/>
  <c r="AI24" i="7"/>
  <c r="AH24" i="7"/>
  <c r="AF24" i="7"/>
  <c r="AE24" i="7"/>
  <c r="AG24" i="7" s="1"/>
  <c r="AC24" i="7"/>
  <c r="AB24" i="7"/>
  <c r="Z24" i="7"/>
  <c r="Y24" i="7"/>
  <c r="AA24" i="7" s="1"/>
  <c r="W24" i="7"/>
  <c r="V24" i="7"/>
  <c r="T24" i="7"/>
  <c r="S24" i="7"/>
  <c r="U24" i="7" s="1"/>
  <c r="Q24" i="7"/>
  <c r="P24" i="7"/>
  <c r="N24" i="7"/>
  <c r="M24" i="7"/>
  <c r="O24" i="7" s="1"/>
  <c r="K24" i="7"/>
  <c r="J24" i="7"/>
  <c r="H24" i="7"/>
  <c r="G24" i="7"/>
  <c r="E24" i="7"/>
  <c r="E23" i="7"/>
  <c r="D23" i="7"/>
  <c r="E22" i="7"/>
  <c r="D22" i="7"/>
  <c r="AK21" i="7"/>
  <c r="AK19" i="7" s="1"/>
  <c r="AK14" i="7" s="1"/>
  <c r="AH21" i="7"/>
  <c r="AG21" i="7"/>
  <c r="AE21" i="7"/>
  <c r="AD21" i="7"/>
  <c r="AB21" i="7"/>
  <c r="AA21" i="7"/>
  <c r="V21" i="7"/>
  <c r="S21" i="7"/>
  <c r="P21" i="7"/>
  <c r="O21" i="7"/>
  <c r="L21" i="7"/>
  <c r="I21" i="7"/>
  <c r="E21" i="7"/>
  <c r="AM20" i="7"/>
  <c r="AD20" i="7"/>
  <c r="AA20" i="7"/>
  <c r="X20" i="7"/>
  <c r="X15" i="7" s="1"/>
  <c r="U20" i="7"/>
  <c r="U15" i="7" s="1"/>
  <c r="R20" i="7"/>
  <c r="O20" i="7"/>
  <c r="O19" i="7" s="1"/>
  <c r="J20" i="7"/>
  <c r="L20" i="7" s="1"/>
  <c r="I20" i="7"/>
  <c r="E20" i="7"/>
  <c r="AN19" i="7"/>
  <c r="AN14" i="7" s="1"/>
  <c r="AL19" i="7"/>
  <c r="AI19" i="7"/>
  <c r="AI14" i="7" s="1"/>
  <c r="AH19" i="7"/>
  <c r="AF19" i="7"/>
  <c r="AE19" i="7"/>
  <c r="AC19" i="7"/>
  <c r="AB19" i="7"/>
  <c r="Z19" i="7"/>
  <c r="Y19" i="7"/>
  <c r="W19" i="7"/>
  <c r="V19" i="7"/>
  <c r="T19" i="7"/>
  <c r="Q19" i="7"/>
  <c r="P19" i="7"/>
  <c r="P14" i="7" s="1"/>
  <c r="N19" i="7"/>
  <c r="N14" i="7" s="1"/>
  <c r="M19" i="7"/>
  <c r="K19" i="7"/>
  <c r="J19" i="7"/>
  <c r="J14" i="7" s="1"/>
  <c r="H19" i="7"/>
  <c r="G19" i="7"/>
  <c r="G14" i="7" s="1"/>
  <c r="N18" i="7"/>
  <c r="H18" i="7"/>
  <c r="E18" i="7" s="1"/>
  <c r="D18" i="7"/>
  <c r="AN17" i="7"/>
  <c r="AK17" i="7"/>
  <c r="AH17" i="7"/>
  <c r="AE17" i="7"/>
  <c r="AB17" i="7"/>
  <c r="Y17" i="7"/>
  <c r="V17" i="7"/>
  <c r="S17" i="7"/>
  <c r="Q17" i="7"/>
  <c r="P17" i="7"/>
  <c r="N17" i="7"/>
  <c r="E17" i="7" s="1"/>
  <c r="M17" i="7"/>
  <c r="J17" i="7"/>
  <c r="H17" i="7"/>
  <c r="G17" i="7"/>
  <c r="AN16" i="7"/>
  <c r="AI16" i="7"/>
  <c r="AJ16" i="7" s="1"/>
  <c r="AH16" i="7"/>
  <c r="AF16" i="7"/>
  <c r="AE16" i="7"/>
  <c r="AC16" i="7"/>
  <c r="AD16" i="7" s="1"/>
  <c r="AB16" i="7"/>
  <c r="Z16" i="7"/>
  <c r="Y16" i="7"/>
  <c r="W16" i="7"/>
  <c r="T16" i="7"/>
  <c r="S16" i="7"/>
  <c r="U16" i="7" s="1"/>
  <c r="Q16" i="7"/>
  <c r="N16" i="7"/>
  <c r="M16" i="7"/>
  <c r="K16" i="7"/>
  <c r="L16" i="7" s="1"/>
  <c r="J16" i="7"/>
  <c r="H16" i="7"/>
  <c r="G16" i="7"/>
  <c r="E16" i="7"/>
  <c r="AO15" i="7"/>
  <c r="AM15" i="7"/>
  <c r="AL15" i="7"/>
  <c r="AK15" i="7"/>
  <c r="AI15" i="7"/>
  <c r="AG15" i="7"/>
  <c r="AF15" i="7"/>
  <c r="AE15" i="7"/>
  <c r="AC15" i="7"/>
  <c r="Z15" i="7"/>
  <c r="W15" i="7"/>
  <c r="V15" i="7"/>
  <c r="T15" i="7"/>
  <c r="S15" i="7"/>
  <c r="Q15" i="7"/>
  <c r="P15" i="7"/>
  <c r="N15" i="7"/>
  <c r="M15" i="7"/>
  <c r="K15" i="7"/>
  <c r="H15" i="7"/>
  <c r="G15" i="7"/>
  <c r="AP14" i="7"/>
  <c r="AO14" i="7"/>
  <c r="AC14" i="7"/>
  <c r="Q14" i="7"/>
  <c r="K14" i="7"/>
  <c r="H14" i="7"/>
  <c r="W14" i="7" l="1"/>
  <c r="L15" i="7"/>
  <c r="L19" i="7"/>
  <c r="L14" i="7" s="1"/>
  <c r="AG29" i="7"/>
  <c r="AM29" i="7"/>
  <c r="M14" i="7"/>
  <c r="AE14" i="7"/>
  <c r="J15" i="7"/>
  <c r="D15" i="7" s="1"/>
  <c r="O16" i="7"/>
  <c r="AA16" i="7"/>
  <c r="AG16" i="7"/>
  <c r="AK16" i="7"/>
  <c r="AM16" i="7" s="1"/>
  <c r="D17" i="7"/>
  <c r="E19" i="7"/>
  <c r="V14" i="7"/>
  <c r="AB14" i="7"/>
  <c r="AH14" i="7"/>
  <c r="D20" i="7"/>
  <c r="F20" i="7" s="1"/>
  <c r="R15" i="7"/>
  <c r="AD15" i="7"/>
  <c r="R24" i="7"/>
  <c r="X24" i="7"/>
  <c r="AD24" i="7"/>
  <c r="AJ24" i="7"/>
  <c r="O29" i="7"/>
  <c r="O14" i="7" s="1"/>
  <c r="U29" i="7"/>
  <c r="AD29" i="7"/>
  <c r="AJ29" i="7"/>
  <c r="T14" i="7"/>
  <c r="AD19" i="7"/>
  <c r="AD14" i="7" s="1"/>
  <c r="AG19" i="7"/>
  <c r="AF14" i="7"/>
  <c r="AM19" i="7"/>
  <c r="AM14" i="7" s="1"/>
  <c r="AL14" i="7"/>
  <c r="I19" i="7"/>
  <c r="I15" i="7"/>
  <c r="U21" i="7"/>
  <c r="S19" i="7"/>
  <c r="I29" i="7"/>
  <c r="E29" i="7"/>
  <c r="R29" i="7"/>
  <c r="AA30" i="7"/>
  <c r="AA15" i="7" s="1"/>
  <c r="Y29" i="7"/>
  <c r="Y14" i="7" s="1"/>
  <c r="F31" i="7"/>
  <c r="E15" i="7"/>
  <c r="I16" i="7"/>
  <c r="R19" i="7"/>
  <c r="R14" i="7" s="1"/>
  <c r="X19" i="7"/>
  <c r="AA19" i="7"/>
  <c r="Z14" i="7"/>
  <c r="AJ19" i="7"/>
  <c r="D21" i="7"/>
  <c r="R21" i="7"/>
  <c r="P16" i="7"/>
  <c r="X21" i="7"/>
  <c r="V16" i="7"/>
  <c r="X16" i="7" s="1"/>
  <c r="D24" i="7"/>
  <c r="F24" i="7" s="1"/>
  <c r="F25" i="7"/>
  <c r="AJ14" i="7" l="1"/>
  <c r="D16" i="7"/>
  <c r="X14" i="7"/>
  <c r="AG14" i="7"/>
  <c r="E14" i="7"/>
  <c r="F16" i="7"/>
  <c r="F21" i="7"/>
  <c r="F15" i="7"/>
  <c r="I14" i="7"/>
  <c r="D29" i="7"/>
  <c r="F19" i="7"/>
  <c r="R16" i="7"/>
  <c r="AA29" i="7"/>
  <c r="AA14" i="7" s="1"/>
  <c r="F29" i="7"/>
  <c r="D19" i="7"/>
  <c r="S14" i="7"/>
  <c r="D14" i="7" s="1"/>
  <c r="U19" i="7"/>
  <c r="U14" i="7" s="1"/>
  <c r="F14" i="7" l="1"/>
</calcChain>
</file>

<file path=xl/sharedStrings.xml><?xml version="1.0" encoding="utf-8"?>
<sst xmlns="http://schemas.openxmlformats.org/spreadsheetml/2006/main" count="129" uniqueCount="79">
  <si>
    <t>№ п/п</t>
  </si>
  <si>
    <t>Наименование программы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</si>
  <si>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</si>
  <si>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</si>
  <si>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</si>
  <si>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</si>
  <si>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</si>
  <si>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</si>
  <si>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</si>
  <si>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</si>
  <si>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</si>
  <si>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</si>
  <si>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</si>
  <si>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</si>
  <si>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%</t>
  </si>
  <si>
    <t>план</t>
  </si>
  <si>
    <t>факт</t>
  </si>
  <si>
    <t>Муниципальная программа "Развитие культуры и туризма в муниципальном образовании город Мегион на 2014-2020 годы"</t>
  </si>
  <si>
    <t>Всего</t>
  </si>
  <si>
    <t>местный бюджет</t>
  </si>
  <si>
    <t>окружной бюджет</t>
  </si>
  <si>
    <t>федеральный бюджет</t>
  </si>
  <si>
    <t>привлеченные средства</t>
  </si>
  <si>
    <t>1.1</t>
  </si>
  <si>
    <t>Подпрограмма "Обеспечение прав граждан на доступ к культурным ценностям и информации"</t>
  </si>
  <si>
    <t>Подпрограмма "Укрепление единого культурного пространства в городском округе"</t>
  </si>
  <si>
    <t>Подпрограмма "Реализация единой государственной политики в отрасли культура" муниципальной программы "Развитие культуры и туризма в городском округе город Мегион на 2014 -2020 годы"</t>
  </si>
  <si>
    <t>1.2</t>
  </si>
  <si>
    <t>1.4</t>
  </si>
  <si>
    <t>Исполнитель: Глушкова В.А.</t>
  </si>
  <si>
    <t>Начальник отдела культуры                                                    Л.П.Лалаянц</t>
  </si>
  <si>
    <t>8(34643)96-769 *544#</t>
  </si>
  <si>
    <t xml:space="preserve">Сетевой график о финансовом обеспечении реализации в 2019 году муниципальной программы </t>
  </si>
  <si>
    <t xml:space="preserve"> «Развитие культуры и туризма в городском округе город Мегион на 2019 – 2025 годы»</t>
  </si>
  <si>
    <t xml:space="preserve">Приложение 1         </t>
  </si>
  <si>
    <t>к Положению о порядке разработки и утвержения муниципальных программ</t>
  </si>
  <si>
    <t>от "19" октября 2018 года</t>
  </si>
  <si>
    <t>тыс.рублей</t>
  </si>
  <si>
    <t xml:space="preserve">фактически профинансировано     </t>
  </si>
  <si>
    <t>в том числе</t>
  </si>
  <si>
    <t>1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</si>
  <si>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</si>
  <si>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</si>
  <si>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</si>
  <si>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</si>
  <si>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</si>
  <si>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</si>
  <si>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</si>
  <si>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</si>
  <si>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</si>
  <si>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</si>
  <si>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</si>
  <si>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</si>
  <si>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</si>
  <si>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</si>
  <si>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</si>
  <si>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</si>
  <si>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</si>
  <si>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</si>
  <si>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</si>
  <si>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</si>
  <si>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</si>
  <si>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</si>
  <si>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</si>
  <si>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</si>
  <si>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</si>
  <si>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</si>
  <si>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</si>
  <si>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</si>
  <si>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</si>
  <si>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</si>
  <si>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</si>
  <si>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</si>
  <si>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</si>
  <si>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</si>
  <si>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</si>
  <si>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Источники финансирования</t>
  </si>
  <si>
    <t>план  на 2019 год</t>
  </si>
  <si>
    <t>городской округ город Мегион по состоянию на 01.04.2019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</si>
</sst>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00"/>
    <numFmt numFmtId="165" formatCode="#,##0.0"/>
    <numFmt numFmtId="166" formatCode="_-* #,##0.00_р_._-;\-* #,##0.00_р_._-;_-* &quot;-&quot;??_р_._-;_-@_-"/>
    <numFmt numFmtId="167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6" fontId="6" fillId="0" borderId="0" applyFont="0" applyFill="0" applyBorder="0" applyAlignment="0" applyProtection="0"/>
  </cellStyleXfs>
  <cellXfs count="123">
    <xf numFmtId="0" fontId="0" fillId="0" borderId="0" xfId="0"/>
    <xf numFmtId="164" fontId="2" fillId="2" borderId="0" xfId="0" applyNumberFormat="1" applyFont="1" applyFill="1"/>
    <xf numFmtId="164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vertical="top"/>
    </xf>
    <xf numFmtId="164" fontId="4" fillId="0" borderId="1" xfId="0" applyNumberFormat="1" applyFont="1" applyFill="1" applyBorder="1" applyAlignment="1">
      <alignment vertical="top" wrapText="1"/>
    </xf>
    <xf numFmtId="164" fontId="2" fillId="0" borderId="0" xfId="0" applyNumberFormat="1" applyFont="1" applyFill="1" applyAlignment="1">
      <alignment vertical="top"/>
    </xf>
    <xf numFmtId="164" fontId="2" fillId="2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center" vertical="center"/>
    </xf>
    <xf numFmtId="164" fontId="2" fillId="0" borderId="6" xfId="0" applyNumberFormat="1" applyFont="1" applyFill="1" applyBorder="1" applyAlignment="1">
      <alignment horizontal="center" vertical="center"/>
    </xf>
    <xf numFmtId="164" fontId="2" fillId="4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 wrapText="1"/>
    </xf>
    <xf numFmtId="165" fontId="2" fillId="2" borderId="0" xfId="0" applyNumberFormat="1" applyFont="1" applyFill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165" fontId="2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43" fontId="3" fillId="2" borderId="6" xfId="1" applyFont="1" applyFill="1" applyBorder="1" applyAlignment="1">
      <alignment horizontal="left" vertical="center" wrapText="1"/>
    </xf>
    <xf numFmtId="164" fontId="2" fillId="0" borderId="0" xfId="0" applyNumberFormat="1" applyFont="1" applyFill="1" applyBorder="1"/>
    <xf numFmtId="0" fontId="2" fillId="0" borderId="0" xfId="0" applyFont="1" applyFill="1" applyBorder="1"/>
    <xf numFmtId="0" fontId="0" fillId="0" borderId="0" xfId="0" applyFill="1"/>
    <xf numFmtId="167" fontId="2" fillId="2" borderId="6" xfId="0" applyNumberFormat="1" applyFont="1" applyFill="1" applyBorder="1" applyAlignment="1">
      <alignment horizontal="center" vertical="center"/>
    </xf>
    <xf numFmtId="167" fontId="2" fillId="4" borderId="6" xfId="0" applyNumberFormat="1" applyFont="1" applyFill="1" applyBorder="1" applyAlignment="1">
      <alignment horizontal="center" vertical="center" wrapText="1"/>
    </xf>
    <xf numFmtId="167" fontId="2" fillId="2" borderId="6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Fill="1" applyBorder="1" applyAlignment="1">
      <alignment horizontal="center" vertical="center" wrapText="1"/>
    </xf>
    <xf numFmtId="167" fontId="2" fillId="5" borderId="6" xfId="0" applyNumberFormat="1" applyFont="1" applyFill="1" applyBorder="1" applyAlignment="1">
      <alignment horizontal="center" vertical="center" wrapText="1"/>
    </xf>
    <xf numFmtId="167" fontId="2" fillId="4" borderId="6" xfId="0" applyNumberFormat="1" applyFont="1" applyFill="1" applyBorder="1" applyAlignment="1">
      <alignment horizontal="center" vertical="center"/>
    </xf>
    <xf numFmtId="167" fontId="2" fillId="0" borderId="6" xfId="0" applyNumberFormat="1" applyFont="1" applyFill="1" applyBorder="1" applyAlignment="1">
      <alignment horizontal="center" vertical="center"/>
    </xf>
    <xf numFmtId="167" fontId="2" fillId="6" borderId="6" xfId="0" applyNumberFormat="1" applyFont="1" applyFill="1" applyBorder="1" applyAlignment="1">
      <alignment horizontal="center" vertical="center"/>
    </xf>
    <xf numFmtId="167" fontId="2" fillId="6" borderId="6" xfId="0" applyNumberFormat="1" applyFont="1" applyFill="1" applyBorder="1" applyAlignment="1">
      <alignment horizontal="center" vertical="center" wrapText="1"/>
    </xf>
    <xf numFmtId="167" fontId="2" fillId="6" borderId="6" xfId="1" applyNumberFormat="1" applyFont="1" applyFill="1" applyBorder="1" applyAlignment="1">
      <alignment horizontal="center" vertical="center"/>
    </xf>
    <xf numFmtId="2" fontId="0" fillId="0" borderId="0" xfId="0" applyNumberFormat="1"/>
    <xf numFmtId="165" fontId="2" fillId="4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/>
    </xf>
    <xf numFmtId="165" fontId="2" fillId="6" borderId="6" xfId="0" applyNumberFormat="1" applyFont="1" applyFill="1" applyBorder="1" applyAlignment="1">
      <alignment horizontal="center" vertical="center"/>
    </xf>
    <xf numFmtId="165" fontId="2" fillId="6" borderId="6" xfId="1" applyNumberFormat="1" applyFont="1" applyFill="1" applyBorder="1" applyAlignment="1">
      <alignment horizontal="center" vertical="center"/>
    </xf>
    <xf numFmtId="165" fontId="2" fillId="3" borderId="6" xfId="0" applyNumberFormat="1" applyFont="1" applyFill="1" applyBorder="1" applyAlignment="1">
      <alignment horizontal="center" vertical="center"/>
    </xf>
    <xf numFmtId="165" fontId="2" fillId="3" borderId="6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164" fontId="2" fillId="0" borderId="6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2" fillId="0" borderId="0" xfId="0" applyFont="1" applyFill="1" applyAlignment="1">
      <alignment horizontal="left"/>
    </xf>
    <xf numFmtId="167" fontId="2" fillId="0" borderId="6" xfId="0" applyNumberFormat="1" applyFont="1" applyBorder="1" applyAlignment="1">
      <alignment horizontal="center" vertical="center"/>
    </xf>
    <xf numFmtId="167" fontId="2" fillId="5" borderId="3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Border="1" applyAlignment="1">
      <alignment horizontal="center" vertical="center" wrapText="1"/>
    </xf>
    <xf numFmtId="167" fontId="2" fillId="4" borderId="3" xfId="0" applyNumberFormat="1" applyFont="1" applyFill="1" applyBorder="1" applyAlignment="1">
      <alignment horizontal="center" vertical="center" wrapText="1"/>
    </xf>
    <xf numFmtId="167" fontId="2" fillId="4" borderId="3" xfId="0" applyNumberFormat="1" applyFont="1" applyFill="1" applyBorder="1" applyAlignment="1">
      <alignment horizontal="center" vertical="center"/>
    </xf>
    <xf numFmtId="167" fontId="2" fillId="6" borderId="3" xfId="0" applyNumberFormat="1" applyFont="1" applyFill="1" applyBorder="1" applyAlignment="1">
      <alignment horizontal="center" vertical="center"/>
    </xf>
    <xf numFmtId="167" fontId="2" fillId="6" borderId="3" xfId="1" applyNumberFormat="1" applyFont="1" applyFill="1" applyBorder="1" applyAlignment="1">
      <alignment horizontal="center" vertical="center"/>
    </xf>
    <xf numFmtId="167" fontId="2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right" vertical="top" wrapText="1"/>
    </xf>
    <xf numFmtId="164" fontId="3" fillId="3" borderId="6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 vertical="center" wrapText="1"/>
    </xf>
    <xf numFmtId="49" fontId="7" fillId="3" borderId="6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/>
    </xf>
    <xf numFmtId="49" fontId="7" fillId="4" borderId="6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4" borderId="3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center" vertical="center"/>
    </xf>
    <xf numFmtId="49" fontId="7" fillId="0" borderId="8" xfId="0" applyNumberFormat="1" applyFont="1" applyBorder="1" applyAlignment="1">
      <alignment horizontal="center" vertical="center" wrapText="1"/>
    </xf>
    <xf numFmtId="167" fontId="2" fillId="7" borderId="6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3" fillId="0" borderId="0" xfId="0" applyFont="1" applyFill="1"/>
    <xf numFmtId="49" fontId="2" fillId="0" borderId="2" xfId="0" applyNumberFormat="1" applyFont="1" applyBorder="1" applyAlignment="1">
      <alignment horizontal="left" vertical="center"/>
    </xf>
    <xf numFmtId="49" fontId="2" fillId="0" borderId="8" xfId="0" applyNumberFormat="1" applyFont="1" applyBorder="1" applyAlignment="1">
      <alignment horizontal="left" vertical="center"/>
    </xf>
    <xf numFmtId="49" fontId="2" fillId="0" borderId="7" xfId="0" applyNumberFormat="1" applyFont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10" fillId="0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0" fillId="0" borderId="0" xfId="0" applyFont="1" applyFill="1" applyAlignment="1">
      <alignment horizontal="right" vertical="top"/>
    </xf>
    <xf numFmtId="0" fontId="0" fillId="0" borderId="0" xfId="0" applyAlignment="1">
      <alignment horizontal="right" vertical="top"/>
    </xf>
    <xf numFmtId="0" fontId="0" fillId="0" borderId="8" xfId="0" applyBorder="1" applyAlignment="1">
      <alignment wrapText="1"/>
    </xf>
    <xf numFmtId="0" fontId="0" fillId="0" borderId="7" xfId="0" applyBorder="1" applyAlignment="1">
      <alignment wrapText="1"/>
    </xf>
    <xf numFmtId="164" fontId="4" fillId="0" borderId="9" xfId="0" applyNumberFormat="1" applyFont="1" applyFill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0" xfId="0" applyAlignment="1">
      <alignment vertical="top"/>
    </xf>
    <xf numFmtId="0" fontId="4" fillId="0" borderId="3" xfId="0" applyFont="1" applyFill="1" applyBorder="1" applyAlignment="1">
      <alignment horizontal="center" vertical="top" wrapText="1"/>
    </xf>
    <xf numFmtId="0" fontId="0" fillId="0" borderId="4" xfId="0" applyBorder="1" applyAlignment="1">
      <alignment vertical="top"/>
    </xf>
    <xf numFmtId="164" fontId="4" fillId="2" borderId="6" xfId="0" applyNumberFormat="1" applyFont="1" applyFill="1" applyBorder="1" applyAlignment="1">
      <alignment horizontal="center" vertical="center" wrapText="1"/>
    </xf>
    <xf numFmtId="164" fontId="4" fillId="0" borderId="6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0" fontId="0" fillId="0" borderId="8" xfId="0" applyBorder="1" applyAlignment="1"/>
    <xf numFmtId="0" fontId="0" fillId="0" borderId="7" xfId="0" applyBorder="1" applyAlignment="1"/>
    <xf numFmtId="0" fontId="3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13" xfId="0" applyBorder="1" applyAlignment="1">
      <alignment wrapText="1"/>
    </xf>
    <xf numFmtId="164" fontId="2" fillId="0" borderId="0" xfId="0" applyNumberFormat="1" applyFont="1" applyFill="1" applyAlignment="1">
      <alignment horizontal="right" vertical="top"/>
    </xf>
    <xf numFmtId="0" fontId="0" fillId="0" borderId="1" xfId="0" applyBorder="1" applyAlignment="1">
      <alignment vertical="top"/>
    </xf>
    <xf numFmtId="0" fontId="0" fillId="0" borderId="14" xfId="0" applyBorder="1" applyAlignment="1">
      <alignment vertical="top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7"/>
  <sheetViews>
    <sheetView tabSelected="1" view="pageBreakPreview" zoomScale="70" zoomScaleNormal="100" zoomScaleSheetLayoutView="70" workbookViewId="0">
      <selection activeCell="E7" sqref="E7:Y7"/>
    </sheetView>
  </sheetViews>
  <sheetFormatPr defaultRowHeight="15" x14ac:dyDescent="0.25"/>
  <cols>
    <col min="1" max="1" width="4.5703125" customWidth="1"/>
    <col min="2" max="2" width="27.28515625" customWidth="1"/>
    <col min="3" max="3" width="9.28515625" customWidth="1"/>
    <col min="4" max="4" width="10.28515625" customWidth="1"/>
    <col min="5" max="5" width="10" customWidth="1"/>
    <col min="6" max="6" width="7.5703125" customWidth="1"/>
    <col min="7" max="8" width="9.28515625" customWidth="1"/>
    <col min="9" max="9" width="7.7109375" customWidth="1"/>
    <col min="10" max="10" width="9.28515625" customWidth="1"/>
    <col min="11" max="11" width="11.28515625" customWidth="1"/>
    <col min="12" max="12" width="9" customWidth="1"/>
    <col min="13" max="13" width="8.28515625" customWidth="1"/>
    <col min="14" max="14" width="8.5703125" style="23" customWidth="1"/>
    <col min="15" max="15" width="7.28515625" customWidth="1"/>
    <col min="16" max="17" width="9.28515625" style="23" customWidth="1"/>
    <col min="18" max="18" width="6.140625" style="23" customWidth="1"/>
    <col min="19" max="19" width="9.28515625" customWidth="1"/>
    <col min="20" max="20" width="9.28515625" style="23" customWidth="1"/>
    <col min="21" max="21" width="7.28515625" customWidth="1"/>
    <col min="22" max="22" width="10.85546875" customWidth="1"/>
    <col min="23" max="23" width="8.7109375" customWidth="1"/>
    <col min="24" max="24" width="5.7109375" customWidth="1"/>
    <col min="25" max="25" width="9.28515625" customWidth="1"/>
    <col min="26" max="26" width="8.28515625" customWidth="1"/>
    <col min="27" max="27" width="6" customWidth="1"/>
    <col min="28" max="28" width="8.42578125" customWidth="1"/>
    <col min="29" max="29" width="9.28515625" customWidth="1"/>
    <col min="30" max="30" width="5.7109375" customWidth="1"/>
    <col min="31" max="31" width="11.28515625" customWidth="1"/>
    <col min="32" max="32" width="7.28515625" customWidth="1"/>
    <col min="33" max="33" width="5.5703125" customWidth="1"/>
    <col min="34" max="34" width="10.5703125" customWidth="1"/>
    <col min="35" max="35" width="10.42578125" customWidth="1"/>
    <col min="36" max="36" width="5.7109375" customWidth="1"/>
    <col min="37" max="37" width="9.42578125" customWidth="1"/>
    <col min="38" max="38" width="10.28515625" customWidth="1"/>
    <col min="39" max="39" width="8.5703125" customWidth="1"/>
    <col min="40" max="40" width="8.140625" customWidth="1"/>
    <col min="41" max="42" width="4.5703125" customWidth="1"/>
    <col min="43" max="43" width="2.7109375" customWidth="1"/>
  </cols>
  <sheetData>
    <row r="1" spans="1:43" ht="16.5" customHeight="1" x14ac:dyDescent="0.25">
      <c r="A1" s="4"/>
      <c r="B1" s="55"/>
      <c r="C1" s="56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57"/>
      <c r="Q1" s="57"/>
      <c r="R1" s="6"/>
      <c r="S1" s="6"/>
      <c r="T1" s="6"/>
      <c r="U1" s="6"/>
      <c r="V1" s="6"/>
      <c r="W1" s="7"/>
      <c r="X1" s="6"/>
      <c r="Y1" s="6"/>
      <c r="Z1" s="94"/>
      <c r="AA1" s="95"/>
      <c r="AB1" s="95"/>
      <c r="AC1" s="95"/>
      <c r="AD1" s="95"/>
      <c r="AE1" s="95"/>
      <c r="AF1" s="95"/>
      <c r="AG1" s="95"/>
      <c r="AH1" s="94" t="s">
        <v>34</v>
      </c>
      <c r="AI1" s="95"/>
      <c r="AJ1" s="95"/>
      <c r="AK1" s="95"/>
      <c r="AL1" s="95"/>
      <c r="AM1" s="95"/>
      <c r="AN1" s="95"/>
      <c r="AO1" s="95"/>
      <c r="AP1" s="106"/>
      <c r="AQ1" s="4"/>
    </row>
    <row r="2" spans="1:43" ht="16.5" customHeight="1" x14ac:dyDescent="0.25">
      <c r="A2" s="4"/>
      <c r="B2" s="55"/>
      <c r="C2" s="56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7"/>
      <c r="Q2" s="57"/>
      <c r="R2" s="6"/>
      <c r="S2" s="6"/>
      <c r="T2" s="6"/>
      <c r="U2" s="6"/>
      <c r="V2" s="6"/>
      <c r="W2" s="7"/>
      <c r="X2" s="6"/>
      <c r="Y2" s="6"/>
      <c r="Z2" s="96" t="s">
        <v>35</v>
      </c>
      <c r="AA2" s="97"/>
      <c r="AB2" s="97"/>
      <c r="AC2" s="97"/>
      <c r="AD2" s="97"/>
      <c r="AE2" s="97"/>
      <c r="AF2" s="97"/>
      <c r="AG2" s="97"/>
      <c r="AH2" s="97"/>
      <c r="AI2" s="97"/>
      <c r="AJ2" s="97"/>
      <c r="AK2" s="97"/>
      <c r="AL2" s="97"/>
      <c r="AM2" s="97"/>
      <c r="AN2" s="97"/>
      <c r="AO2" s="97"/>
      <c r="AP2" s="106"/>
      <c r="AQ2" s="4"/>
    </row>
    <row r="3" spans="1:43" ht="16.5" customHeight="1" x14ac:dyDescent="0.25">
      <c r="A3" s="4"/>
      <c r="B3" s="55"/>
      <c r="C3" s="56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7"/>
      <c r="Q3" s="57"/>
      <c r="R3" s="6"/>
      <c r="S3" s="6"/>
      <c r="T3" s="6"/>
      <c r="U3" s="6"/>
      <c r="V3" s="6"/>
      <c r="W3" s="7"/>
      <c r="X3" s="6"/>
      <c r="Y3" s="6"/>
      <c r="Z3" s="59"/>
      <c r="AA3" s="59"/>
      <c r="AB3" s="59"/>
      <c r="AC3" s="59"/>
      <c r="AD3" s="96"/>
      <c r="AE3" s="97"/>
      <c r="AF3" s="97"/>
      <c r="AG3" s="97"/>
      <c r="AH3" s="59"/>
      <c r="AI3" s="59"/>
      <c r="AJ3" s="59"/>
      <c r="AK3" s="59"/>
      <c r="AL3" s="96" t="s">
        <v>36</v>
      </c>
      <c r="AM3" s="97"/>
      <c r="AN3" s="97"/>
      <c r="AO3" s="97"/>
      <c r="AP3" s="106"/>
      <c r="AQ3" s="4"/>
    </row>
    <row r="4" spans="1:43" ht="16.5" customHeight="1" x14ac:dyDescent="0.25">
      <c r="A4" s="4"/>
      <c r="B4" s="55"/>
      <c r="C4" s="56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7"/>
      <c r="Q4" s="57"/>
      <c r="R4" s="6"/>
      <c r="S4" s="6"/>
      <c r="T4" s="6"/>
      <c r="U4" s="6"/>
      <c r="V4" s="6"/>
      <c r="W4" s="7"/>
      <c r="X4" s="6"/>
      <c r="Y4" s="6"/>
      <c r="Z4" s="7"/>
      <c r="AA4" s="7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4"/>
      <c r="AQ4" s="4"/>
    </row>
    <row r="5" spans="1:43" ht="16.5" customHeight="1" x14ac:dyDescent="0.25">
      <c r="A5" s="4"/>
      <c r="B5" s="55"/>
      <c r="C5" s="56"/>
      <c r="D5" s="58"/>
      <c r="E5" s="92" t="s">
        <v>32</v>
      </c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7"/>
      <c r="AA5" s="7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4"/>
      <c r="AQ5" s="4"/>
    </row>
    <row r="6" spans="1:43" ht="16.5" customHeight="1" x14ac:dyDescent="0.25">
      <c r="A6" s="4"/>
      <c r="B6" s="55"/>
      <c r="C6" s="56"/>
      <c r="D6" s="58"/>
      <c r="E6" s="92" t="s">
        <v>33</v>
      </c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3"/>
      <c r="Z6" s="7"/>
      <c r="AA6" s="7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4"/>
      <c r="AQ6" s="4"/>
    </row>
    <row r="7" spans="1:43" ht="16.5" customHeight="1" x14ac:dyDescent="0.25">
      <c r="A7" s="4"/>
      <c r="B7" s="55"/>
      <c r="C7" s="56"/>
      <c r="D7" s="58"/>
      <c r="E7" s="92" t="s">
        <v>78</v>
      </c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7"/>
      <c r="AA7" s="7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4"/>
      <c r="AQ7" s="4"/>
    </row>
    <row r="8" spans="1:43" ht="16.5" customHeight="1" x14ac:dyDescent="0.25">
      <c r="A8" s="4"/>
      <c r="B8" s="55"/>
      <c r="C8" s="56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7"/>
      <c r="Q8" s="57"/>
      <c r="R8" s="6"/>
      <c r="S8" s="6"/>
      <c r="T8" s="6"/>
      <c r="U8" s="6"/>
      <c r="V8" s="6"/>
      <c r="W8" s="7"/>
      <c r="X8" s="6"/>
      <c r="Y8" s="6"/>
      <c r="Z8" s="7"/>
      <c r="AA8" s="7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4"/>
      <c r="AQ8" s="4"/>
    </row>
    <row r="9" spans="1:43" ht="16.5" customHeight="1" x14ac:dyDescent="0.25">
      <c r="A9" s="4"/>
      <c r="B9" s="55"/>
      <c r="C9" s="56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5"/>
      <c r="Q9" s="5"/>
      <c r="R9" s="6"/>
      <c r="S9" s="6"/>
      <c r="T9" s="6"/>
      <c r="U9" s="6"/>
      <c r="V9" s="6"/>
      <c r="W9" s="7"/>
      <c r="X9" s="6"/>
      <c r="Y9" s="6"/>
      <c r="Z9" s="7"/>
      <c r="AA9" s="7"/>
      <c r="AB9" s="6"/>
      <c r="AC9" s="6"/>
      <c r="AD9" s="6"/>
      <c r="AE9" s="6"/>
      <c r="AF9" s="6"/>
      <c r="AG9" s="6"/>
      <c r="AH9" s="6"/>
      <c r="AI9" s="6"/>
      <c r="AJ9" s="6"/>
      <c r="AK9" s="120" t="s">
        <v>37</v>
      </c>
      <c r="AL9" s="97"/>
      <c r="AM9" s="97"/>
      <c r="AN9" s="97"/>
      <c r="AO9" s="97"/>
      <c r="AP9" s="97"/>
      <c r="AQ9" s="4"/>
    </row>
    <row r="10" spans="1:43" ht="15" customHeight="1" x14ac:dyDescent="0.25">
      <c r="A10" s="73" t="s">
        <v>0</v>
      </c>
      <c r="B10" s="73" t="s">
        <v>1</v>
      </c>
      <c r="C10" s="117" t="s">
        <v>76</v>
      </c>
      <c r="D10" s="100" t="s">
        <v>18</v>
      </c>
      <c r="E10" s="101"/>
      <c r="F10" s="102"/>
      <c r="G10" s="107" t="s">
        <v>39</v>
      </c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21"/>
      <c r="AN10" s="121"/>
      <c r="AO10" s="121"/>
      <c r="AP10" s="122"/>
      <c r="AQ10" s="8"/>
    </row>
    <row r="11" spans="1:43" ht="15" customHeight="1" x14ac:dyDescent="0.25">
      <c r="A11" s="115"/>
      <c r="B11" s="98"/>
      <c r="C11" s="118"/>
      <c r="D11" s="103"/>
      <c r="E11" s="104"/>
      <c r="F11" s="105"/>
      <c r="G11" s="75" t="s">
        <v>2</v>
      </c>
      <c r="H11" s="75"/>
      <c r="I11" s="76"/>
      <c r="J11" s="74" t="s">
        <v>3</v>
      </c>
      <c r="K11" s="75"/>
      <c r="L11" s="76"/>
      <c r="M11" s="74" t="s">
        <v>4</v>
      </c>
      <c r="N11" s="75"/>
      <c r="O11" s="76"/>
      <c r="P11" s="74" t="s">
        <v>5</v>
      </c>
      <c r="Q11" s="75"/>
      <c r="R11" s="76"/>
      <c r="S11" s="110" t="s">
        <v>6</v>
      </c>
      <c r="T11" s="110"/>
      <c r="U11" s="110"/>
      <c r="V11" s="109" t="s">
        <v>7</v>
      </c>
      <c r="W11" s="109"/>
      <c r="X11" s="109"/>
      <c r="Y11" s="110" t="s">
        <v>8</v>
      </c>
      <c r="Z11" s="110"/>
      <c r="AA11" s="110"/>
      <c r="AB11" s="109" t="s">
        <v>9</v>
      </c>
      <c r="AC11" s="109"/>
      <c r="AD11" s="109"/>
      <c r="AE11" s="112" t="s">
        <v>10</v>
      </c>
      <c r="AF11" s="113"/>
      <c r="AG11" s="114"/>
      <c r="AH11" s="109" t="s">
        <v>11</v>
      </c>
      <c r="AI11" s="109"/>
      <c r="AJ11" s="109"/>
      <c r="AK11" s="110" t="s">
        <v>12</v>
      </c>
      <c r="AL11" s="110"/>
      <c r="AM11" s="110"/>
      <c r="AN11" s="111" t="s">
        <v>13</v>
      </c>
      <c r="AO11" s="111"/>
      <c r="AP11" s="111"/>
      <c r="AQ11" s="8"/>
    </row>
    <row r="12" spans="1:43" ht="36" x14ac:dyDescent="0.25">
      <c r="A12" s="116"/>
      <c r="B12" s="99"/>
      <c r="C12" s="119"/>
      <c r="D12" s="60" t="s">
        <v>77</v>
      </c>
      <c r="E12" s="61" t="s">
        <v>38</v>
      </c>
      <c r="F12" s="9" t="s">
        <v>14</v>
      </c>
      <c r="G12" s="10" t="s">
        <v>15</v>
      </c>
      <c r="H12" s="44" t="s">
        <v>16</v>
      </c>
      <c r="I12" s="11" t="s">
        <v>14</v>
      </c>
      <c r="J12" s="10" t="s">
        <v>15</v>
      </c>
      <c r="K12" s="44" t="s">
        <v>16</v>
      </c>
      <c r="L12" s="11" t="s">
        <v>14</v>
      </c>
      <c r="M12" s="10" t="s">
        <v>15</v>
      </c>
      <c r="N12" s="43" t="s">
        <v>16</v>
      </c>
      <c r="O12" s="11" t="s">
        <v>14</v>
      </c>
      <c r="P12" s="10" t="s">
        <v>15</v>
      </c>
      <c r="Q12" s="43" t="s">
        <v>16</v>
      </c>
      <c r="R12" s="43" t="s">
        <v>14</v>
      </c>
      <c r="S12" s="10" t="s">
        <v>15</v>
      </c>
      <c r="T12" s="43" t="s">
        <v>16</v>
      </c>
      <c r="U12" s="11" t="s">
        <v>14</v>
      </c>
      <c r="V12" s="10" t="s">
        <v>15</v>
      </c>
      <c r="W12" s="43" t="s">
        <v>16</v>
      </c>
      <c r="X12" s="11" t="s">
        <v>14</v>
      </c>
      <c r="Y12" s="10" t="s">
        <v>15</v>
      </c>
      <c r="Z12" s="43" t="s">
        <v>16</v>
      </c>
      <c r="AA12" s="44" t="s">
        <v>14</v>
      </c>
      <c r="AB12" s="10" t="s">
        <v>15</v>
      </c>
      <c r="AC12" s="43" t="s">
        <v>16</v>
      </c>
      <c r="AD12" s="11" t="s">
        <v>14</v>
      </c>
      <c r="AE12" s="10" t="s">
        <v>15</v>
      </c>
      <c r="AF12" s="43" t="s">
        <v>16</v>
      </c>
      <c r="AG12" s="11" t="s">
        <v>14</v>
      </c>
      <c r="AH12" s="10" t="s">
        <v>15</v>
      </c>
      <c r="AI12" s="43" t="s">
        <v>16</v>
      </c>
      <c r="AJ12" s="11" t="s">
        <v>14</v>
      </c>
      <c r="AK12" s="10" t="s">
        <v>15</v>
      </c>
      <c r="AL12" s="43" t="s">
        <v>16</v>
      </c>
      <c r="AM12" s="11" t="s">
        <v>14</v>
      </c>
      <c r="AN12" s="12" t="s">
        <v>15</v>
      </c>
      <c r="AO12" s="43" t="s">
        <v>16</v>
      </c>
      <c r="AP12" s="13" t="s">
        <v>14</v>
      </c>
      <c r="AQ12" s="8"/>
    </row>
    <row r="13" spans="1:43" x14ac:dyDescent="0.25">
      <c r="A13" s="70" t="s">
        <v>40</v>
      </c>
      <c r="B13" s="71">
        <v>2</v>
      </c>
      <c r="C13" s="62">
        <v>3</v>
      </c>
      <c r="D13" s="63">
        <v>4</v>
      </c>
      <c r="E13" s="64">
        <v>5</v>
      </c>
      <c r="F13" s="65">
        <v>6</v>
      </c>
      <c r="G13" s="66">
        <v>7</v>
      </c>
      <c r="H13" s="67" t="s">
        <v>41</v>
      </c>
      <c r="I13" s="68" t="s">
        <v>42</v>
      </c>
      <c r="J13" s="66" t="s">
        <v>43</v>
      </c>
      <c r="K13" s="67" t="s">
        <v>44</v>
      </c>
      <c r="L13" s="68" t="s">
        <v>45</v>
      </c>
      <c r="M13" s="66" t="s">
        <v>46</v>
      </c>
      <c r="N13" s="64" t="s">
        <v>47</v>
      </c>
      <c r="O13" s="68" t="s">
        <v>48</v>
      </c>
      <c r="P13" s="66" t="s">
        <v>49</v>
      </c>
      <c r="Q13" s="64" t="s">
        <v>50</v>
      </c>
      <c r="R13" s="64" t="s">
        <v>51</v>
      </c>
      <c r="S13" s="66" t="s">
        <v>52</v>
      </c>
      <c r="T13" s="64" t="s">
        <v>53</v>
      </c>
      <c r="U13" s="68" t="s">
        <v>54</v>
      </c>
      <c r="V13" s="66" t="s">
        <v>55</v>
      </c>
      <c r="W13" s="64" t="s">
        <v>56</v>
      </c>
      <c r="X13" s="68" t="s">
        <v>57</v>
      </c>
      <c r="Y13" s="66" t="s">
        <v>58</v>
      </c>
      <c r="Z13" s="64" t="s">
        <v>59</v>
      </c>
      <c r="AA13" s="67" t="s">
        <v>60</v>
      </c>
      <c r="AB13" s="66" t="s">
        <v>61</v>
      </c>
      <c r="AC13" s="64" t="s">
        <v>62</v>
      </c>
      <c r="AD13" s="68" t="s">
        <v>63</v>
      </c>
      <c r="AE13" s="66" t="s">
        <v>64</v>
      </c>
      <c r="AF13" s="64" t="s">
        <v>65</v>
      </c>
      <c r="AG13" s="68" t="s">
        <v>66</v>
      </c>
      <c r="AH13" s="66" t="s">
        <v>67</v>
      </c>
      <c r="AI13" s="64" t="s">
        <v>68</v>
      </c>
      <c r="AJ13" s="68" t="s">
        <v>69</v>
      </c>
      <c r="AK13" s="66" t="s">
        <v>70</v>
      </c>
      <c r="AL13" s="64" t="s">
        <v>71</v>
      </c>
      <c r="AM13" s="68" t="s">
        <v>72</v>
      </c>
      <c r="AN13" s="69" t="s">
        <v>73</v>
      </c>
      <c r="AO13" s="64" t="s">
        <v>74</v>
      </c>
      <c r="AP13" s="68" t="s">
        <v>75</v>
      </c>
      <c r="AQ13" s="8"/>
    </row>
    <row r="14" spans="1:43" ht="28.5" customHeight="1" x14ac:dyDescent="0.25">
      <c r="A14" s="77"/>
      <c r="B14" s="80" t="s">
        <v>17</v>
      </c>
      <c r="C14" s="15" t="s">
        <v>18</v>
      </c>
      <c r="D14" s="38">
        <f>G14+J14+M14+P14+S14+V14+Y14+AB14+AE14+AH14+AK14+AN14</f>
        <v>431329.22</v>
      </c>
      <c r="E14" s="38">
        <f>H14+K14+N14+Q14+T14+W14+Z14+AC14+AF14+AI14+AL14+AO14</f>
        <v>72262.009999999995</v>
      </c>
      <c r="F14" s="24">
        <f>E14/D14*100</f>
        <v>16.753330553399557</v>
      </c>
      <c r="G14" s="25">
        <f>G19+G24+G29</f>
        <v>13280.8</v>
      </c>
      <c r="H14" s="26">
        <f t="shared" ref="H14:AP17" si="0">H19+H24+H29</f>
        <v>19047.900000000001</v>
      </c>
      <c r="I14" s="25" t="e">
        <f t="shared" si="0"/>
        <v>#DIV/0!</v>
      </c>
      <c r="J14" s="25">
        <f t="shared" si="0"/>
        <v>32912.5</v>
      </c>
      <c r="K14" s="26">
        <f t="shared" si="0"/>
        <v>21862.16</v>
      </c>
      <c r="L14" s="25" t="e">
        <f t="shared" si="0"/>
        <v>#DIV/0!</v>
      </c>
      <c r="M14" s="25">
        <f t="shared" si="0"/>
        <v>36868.1</v>
      </c>
      <c r="N14" s="27">
        <f t="shared" si="0"/>
        <v>31351.95</v>
      </c>
      <c r="O14" s="25">
        <f t="shared" si="0"/>
        <v>195.46194409354513</v>
      </c>
      <c r="P14" s="25">
        <f t="shared" si="0"/>
        <v>36206.519999999997</v>
      </c>
      <c r="Q14" s="27">
        <f t="shared" si="0"/>
        <v>0</v>
      </c>
      <c r="R14" s="27">
        <f t="shared" si="0"/>
        <v>0</v>
      </c>
      <c r="S14" s="25">
        <f t="shared" si="0"/>
        <v>47295.53</v>
      </c>
      <c r="T14" s="27">
        <f t="shared" si="0"/>
        <v>0</v>
      </c>
      <c r="U14" s="25">
        <f t="shared" si="0"/>
        <v>0</v>
      </c>
      <c r="V14" s="25">
        <f t="shared" si="0"/>
        <v>49607.149999999994</v>
      </c>
      <c r="W14" s="35">
        <f>W15+W16+W17+W18</f>
        <v>0</v>
      </c>
      <c r="X14" s="25">
        <f t="shared" si="0"/>
        <v>0</v>
      </c>
      <c r="Y14" s="25">
        <f t="shared" si="0"/>
        <v>41647.560000000005</v>
      </c>
      <c r="Z14" s="25">
        <f t="shared" si="0"/>
        <v>0</v>
      </c>
      <c r="AA14" s="25">
        <f t="shared" si="0"/>
        <v>0</v>
      </c>
      <c r="AB14" s="25">
        <f t="shared" si="0"/>
        <v>40722.26</v>
      </c>
      <c r="AC14" s="25">
        <f t="shared" si="0"/>
        <v>0</v>
      </c>
      <c r="AD14" s="25">
        <f t="shared" si="0"/>
        <v>0</v>
      </c>
      <c r="AE14" s="25">
        <f t="shared" si="0"/>
        <v>35895.660000000003</v>
      </c>
      <c r="AF14" s="25">
        <f t="shared" si="0"/>
        <v>0</v>
      </c>
      <c r="AG14" s="25">
        <f t="shared" si="0"/>
        <v>0</v>
      </c>
      <c r="AH14" s="25">
        <f t="shared" si="0"/>
        <v>32827.96</v>
      </c>
      <c r="AI14" s="25">
        <f t="shared" si="0"/>
        <v>0</v>
      </c>
      <c r="AJ14" s="25">
        <f t="shared" si="0"/>
        <v>0</v>
      </c>
      <c r="AK14" s="25">
        <f t="shared" si="0"/>
        <v>33802.25</v>
      </c>
      <c r="AL14" s="25">
        <f t="shared" si="0"/>
        <v>0</v>
      </c>
      <c r="AM14" s="25">
        <f t="shared" si="0"/>
        <v>0</v>
      </c>
      <c r="AN14" s="25">
        <f t="shared" si="0"/>
        <v>30262.93</v>
      </c>
      <c r="AO14" s="25">
        <f t="shared" si="0"/>
        <v>0</v>
      </c>
      <c r="AP14" s="25">
        <f t="shared" si="0"/>
        <v>0</v>
      </c>
      <c r="AQ14" s="16"/>
    </row>
    <row r="15" spans="1:43" ht="39" customHeight="1" x14ac:dyDescent="0.25">
      <c r="A15" s="78"/>
      <c r="B15" s="81"/>
      <c r="C15" s="17" t="s">
        <v>19</v>
      </c>
      <c r="D15" s="40">
        <f>G15+J15+M15+P15+S15+V15+Y15+AB15+AE15+AH15+AK15+AN15</f>
        <v>416812.1</v>
      </c>
      <c r="E15" s="40">
        <f t="shared" ref="E15:E33" si="1">H15+K15+N15+Q15+T15+W15+Z15+AC15+AF15+AI15+AL15+AO15</f>
        <v>72262.009999999995</v>
      </c>
      <c r="F15" s="24">
        <f t="shared" ref="F15:F31" si="2">E15/D15*100</f>
        <v>17.336831152454547</v>
      </c>
      <c r="G15" s="25">
        <f>G20+G25+G30</f>
        <v>13280.8</v>
      </c>
      <c r="H15" s="26">
        <f t="shared" si="0"/>
        <v>19047.900000000001</v>
      </c>
      <c r="I15" s="25" t="e">
        <f t="shared" si="0"/>
        <v>#DIV/0!</v>
      </c>
      <c r="J15" s="25">
        <f t="shared" si="0"/>
        <v>32912.5</v>
      </c>
      <c r="K15" s="26">
        <f t="shared" si="0"/>
        <v>21862.16</v>
      </c>
      <c r="L15" s="25">
        <f t="shared" si="0"/>
        <v>2.2336227308603003</v>
      </c>
      <c r="M15" s="25">
        <f t="shared" si="0"/>
        <v>36815.800000000003</v>
      </c>
      <c r="N15" s="27">
        <f>N20+N25+N30</f>
        <v>31351.95</v>
      </c>
      <c r="O15" s="25">
        <v>0</v>
      </c>
      <c r="P15" s="25">
        <f t="shared" si="0"/>
        <v>34719.099999999991</v>
      </c>
      <c r="Q15" s="27">
        <f t="shared" si="0"/>
        <v>0</v>
      </c>
      <c r="R15" s="27">
        <f t="shared" si="0"/>
        <v>0</v>
      </c>
      <c r="S15" s="25">
        <f t="shared" si="0"/>
        <v>44228.299999999996</v>
      </c>
      <c r="T15" s="27">
        <f t="shared" si="0"/>
        <v>0</v>
      </c>
      <c r="U15" s="25">
        <f t="shared" si="0"/>
        <v>0</v>
      </c>
      <c r="V15" s="25">
        <f t="shared" si="0"/>
        <v>48188.72</v>
      </c>
      <c r="W15" s="35">
        <f t="shared" si="0"/>
        <v>0</v>
      </c>
      <c r="X15" s="25">
        <f t="shared" si="0"/>
        <v>0</v>
      </c>
      <c r="Y15" s="25">
        <f t="shared" si="0"/>
        <v>40277.530000000006</v>
      </c>
      <c r="Z15" s="25">
        <f t="shared" si="0"/>
        <v>0</v>
      </c>
      <c r="AA15" s="25">
        <f t="shared" si="0"/>
        <v>0</v>
      </c>
      <c r="AB15" s="25">
        <f t="shared" si="0"/>
        <v>39292.730000000003</v>
      </c>
      <c r="AC15" s="25">
        <f t="shared" si="0"/>
        <v>0</v>
      </c>
      <c r="AD15" s="25">
        <f t="shared" si="0"/>
        <v>0</v>
      </c>
      <c r="AE15" s="25">
        <f t="shared" si="0"/>
        <v>34391.33</v>
      </c>
      <c r="AF15" s="25">
        <f t="shared" si="0"/>
        <v>0</v>
      </c>
      <c r="AG15" s="25">
        <f t="shared" si="0"/>
        <v>0</v>
      </c>
      <c r="AH15" s="25">
        <f t="shared" si="0"/>
        <v>31411.129999999997</v>
      </c>
      <c r="AI15" s="25">
        <f t="shared" si="0"/>
        <v>0</v>
      </c>
      <c r="AJ15" s="25">
        <f t="shared" si="0"/>
        <v>0</v>
      </c>
      <c r="AK15" s="25">
        <f t="shared" si="0"/>
        <v>32401.23</v>
      </c>
      <c r="AL15" s="25">
        <f t="shared" si="0"/>
        <v>0</v>
      </c>
      <c r="AM15" s="25">
        <f t="shared" si="0"/>
        <v>0</v>
      </c>
      <c r="AN15" s="25">
        <f t="shared" si="0"/>
        <v>28892.93</v>
      </c>
      <c r="AO15" s="25">
        <f t="shared" si="0"/>
        <v>0</v>
      </c>
      <c r="AP15" s="47">
        <v>0</v>
      </c>
      <c r="AQ15" s="18"/>
    </row>
    <row r="16" spans="1:43" ht="26.25" customHeight="1" x14ac:dyDescent="0.25">
      <c r="A16" s="78"/>
      <c r="B16" s="81"/>
      <c r="C16" s="17" t="s">
        <v>20</v>
      </c>
      <c r="D16" s="40">
        <f t="shared" ref="D16:D28" si="3">G16+J16+M16+P16+S16+V16+Y16+AB16+AE16+AH16+AK16+AN16</f>
        <v>9066.84</v>
      </c>
      <c r="E16" s="40">
        <f>H16+K16+N16+Q16+T16+W16+Z16+AC16+AF16+AI16+AL16+AO16</f>
        <v>0</v>
      </c>
      <c r="F16" s="24">
        <f t="shared" si="2"/>
        <v>0</v>
      </c>
      <c r="G16" s="25">
        <f>G21+G26+G31</f>
        <v>0</v>
      </c>
      <c r="H16" s="26">
        <f>H21+H31</f>
        <v>0</v>
      </c>
      <c r="I16" s="26" t="e">
        <f t="shared" ref="I16:I31" si="4">H16/G16*100</f>
        <v>#DIV/0!</v>
      </c>
      <c r="J16" s="25">
        <f>J21+J26+J31</f>
        <v>0</v>
      </c>
      <c r="K16" s="26">
        <f>K21+K26+K31</f>
        <v>0</v>
      </c>
      <c r="L16" s="26" t="e">
        <f t="shared" ref="L16:L31" si="5">K16/J16*100</f>
        <v>#DIV/0!</v>
      </c>
      <c r="M16" s="25">
        <f>M21+M26+M31</f>
        <v>52.3</v>
      </c>
      <c r="N16" s="27">
        <f>N21+N26+N31</f>
        <v>0</v>
      </c>
      <c r="O16" s="26">
        <f t="shared" ref="O16:O31" si="6">N16/M16*100</f>
        <v>0</v>
      </c>
      <c r="P16" s="25">
        <f t="shared" si="0"/>
        <v>881.84</v>
      </c>
      <c r="Q16" s="27">
        <f>Q21+Q26+Q31</f>
        <v>0</v>
      </c>
      <c r="R16" s="27">
        <f t="shared" ref="R16:R31" si="7">Q16/P16*100</f>
        <v>0</v>
      </c>
      <c r="S16" s="28">
        <f t="shared" si="0"/>
        <v>2461.6400000000003</v>
      </c>
      <c r="T16" s="27">
        <f>T21+T26+T31</f>
        <v>0</v>
      </c>
      <c r="U16" s="26">
        <f t="shared" ref="U16:U31" si="8">T16/S16*100</f>
        <v>0</v>
      </c>
      <c r="V16" s="28">
        <f t="shared" si="0"/>
        <v>812.84</v>
      </c>
      <c r="W16" s="36">
        <f>W21+W26+W31</f>
        <v>0</v>
      </c>
      <c r="X16" s="26">
        <f t="shared" ref="X16:X31" si="9">W16/V16*100</f>
        <v>0</v>
      </c>
      <c r="Y16" s="28">
        <f t="shared" si="0"/>
        <v>764.44</v>
      </c>
      <c r="Z16" s="27">
        <f>Z21+Z26+Z31</f>
        <v>0</v>
      </c>
      <c r="AA16" s="26">
        <f t="shared" ref="AA16:AA31" si="10">Z16/Y16*100</f>
        <v>0</v>
      </c>
      <c r="AB16" s="28">
        <f t="shared" si="0"/>
        <v>823.94</v>
      </c>
      <c r="AC16" s="27">
        <f>AC21+AC26+AC31</f>
        <v>0</v>
      </c>
      <c r="AD16" s="26">
        <f t="shared" ref="AD16:AD31" si="11">AC16/AB16*100</f>
        <v>0</v>
      </c>
      <c r="AE16" s="28">
        <f t="shared" si="0"/>
        <v>898.74</v>
      </c>
      <c r="AF16" s="27">
        <f>AF21+AF26+AF31</f>
        <v>0</v>
      </c>
      <c r="AG16" s="26">
        <f t="shared" ref="AG16:AG31" si="12">AF16/AE16*100</f>
        <v>0</v>
      </c>
      <c r="AH16" s="28">
        <f t="shared" si="0"/>
        <v>811.24</v>
      </c>
      <c r="AI16" s="27">
        <f>AI21+AI26+AI31</f>
        <v>0</v>
      </c>
      <c r="AJ16" s="26">
        <f t="shared" ref="AJ16:AJ29" si="13">AI16/AH16*100</f>
        <v>0</v>
      </c>
      <c r="AK16" s="28">
        <f t="shared" si="0"/>
        <v>795.43</v>
      </c>
      <c r="AL16" s="27">
        <v>0</v>
      </c>
      <c r="AM16" s="26">
        <f t="shared" ref="AM16:AM31" si="14">AL16/AK16*100</f>
        <v>0</v>
      </c>
      <c r="AN16" s="48">
        <f t="shared" si="0"/>
        <v>764.43</v>
      </c>
      <c r="AO16" s="27">
        <v>0</v>
      </c>
      <c r="AP16" s="49">
        <v>0</v>
      </c>
      <c r="AQ16" s="19"/>
    </row>
    <row r="17" spans="1:43" ht="26.25" customHeight="1" x14ac:dyDescent="0.25">
      <c r="A17" s="78"/>
      <c r="B17" s="81"/>
      <c r="C17" s="17" t="s">
        <v>21</v>
      </c>
      <c r="D17" s="40">
        <f>G17+J17+M17+P17+S17+V17+Y17+AB17+AE17+AH17+AK17+AN17</f>
        <v>5450.2800000000007</v>
      </c>
      <c r="E17" s="40">
        <f t="shared" si="1"/>
        <v>0</v>
      </c>
      <c r="F17" s="24">
        <v>0</v>
      </c>
      <c r="G17" s="25">
        <f t="shared" ref="G17" si="15">G22+G27+G32</f>
        <v>0</v>
      </c>
      <c r="H17" s="26">
        <f>H22+H27+H32</f>
        <v>0</v>
      </c>
      <c r="I17" s="26">
        <v>0</v>
      </c>
      <c r="J17" s="25">
        <f t="shared" ref="J17" si="16">J22+J27+J32</f>
        <v>0</v>
      </c>
      <c r="K17" s="26">
        <v>0</v>
      </c>
      <c r="L17" s="26">
        <v>0</v>
      </c>
      <c r="M17" s="25">
        <f>M22+M27+M32</f>
        <v>0</v>
      </c>
      <c r="N17" s="27">
        <f>N22+N27+N32</f>
        <v>0</v>
      </c>
      <c r="O17" s="26">
        <v>0</v>
      </c>
      <c r="P17" s="25">
        <f t="shared" si="0"/>
        <v>605.58000000000004</v>
      </c>
      <c r="Q17" s="27">
        <f>Q22+Q26+Q32</f>
        <v>0</v>
      </c>
      <c r="R17" s="27">
        <v>0</v>
      </c>
      <c r="S17" s="25">
        <f t="shared" si="0"/>
        <v>605.59</v>
      </c>
      <c r="T17" s="27">
        <v>0</v>
      </c>
      <c r="U17" s="26">
        <v>0</v>
      </c>
      <c r="V17" s="25">
        <f t="shared" si="0"/>
        <v>605.59</v>
      </c>
      <c r="W17" s="36">
        <v>0</v>
      </c>
      <c r="X17" s="26">
        <v>0</v>
      </c>
      <c r="Y17" s="25">
        <f>Y22</f>
        <v>605.59</v>
      </c>
      <c r="Z17" s="27">
        <v>0</v>
      </c>
      <c r="AA17" s="26">
        <v>0</v>
      </c>
      <c r="AB17" s="25">
        <f>AB22</f>
        <v>605.59</v>
      </c>
      <c r="AC17" s="27">
        <v>0</v>
      </c>
      <c r="AD17" s="26">
        <v>0</v>
      </c>
      <c r="AE17" s="25">
        <f t="shared" si="0"/>
        <v>605.59</v>
      </c>
      <c r="AF17" s="27">
        <v>0</v>
      </c>
      <c r="AG17" s="26">
        <v>0</v>
      </c>
      <c r="AH17" s="25">
        <f t="shared" si="0"/>
        <v>605.59</v>
      </c>
      <c r="AI17" s="27">
        <v>0</v>
      </c>
      <c r="AJ17" s="26">
        <v>0</v>
      </c>
      <c r="AK17" s="25">
        <f t="shared" si="0"/>
        <v>605.59</v>
      </c>
      <c r="AL17" s="27">
        <v>0</v>
      </c>
      <c r="AM17" s="26">
        <v>0</v>
      </c>
      <c r="AN17" s="50">
        <f t="shared" si="0"/>
        <v>605.57000000000005</v>
      </c>
      <c r="AO17" s="27">
        <v>0</v>
      </c>
      <c r="AP17" s="49">
        <v>0</v>
      </c>
      <c r="AQ17" s="19"/>
    </row>
    <row r="18" spans="1:43" ht="26.25" customHeight="1" x14ac:dyDescent="0.25">
      <c r="A18" s="79"/>
      <c r="B18" s="82"/>
      <c r="C18" s="15" t="s">
        <v>22</v>
      </c>
      <c r="D18" s="40">
        <f t="shared" si="3"/>
        <v>0</v>
      </c>
      <c r="E18" s="40">
        <f t="shared" si="1"/>
        <v>0</v>
      </c>
      <c r="F18" s="24">
        <v>0</v>
      </c>
      <c r="G18" s="29">
        <v>0</v>
      </c>
      <c r="H18" s="24">
        <f>H23+H28+H33</f>
        <v>0</v>
      </c>
      <c r="I18" s="26">
        <v>0</v>
      </c>
      <c r="J18" s="29">
        <v>0</v>
      </c>
      <c r="K18" s="26">
        <v>0</v>
      </c>
      <c r="L18" s="26">
        <v>0</v>
      </c>
      <c r="M18" s="29">
        <v>0</v>
      </c>
      <c r="N18" s="30">
        <f>N23+N28+N33</f>
        <v>0</v>
      </c>
      <c r="O18" s="26">
        <v>0</v>
      </c>
      <c r="P18" s="29">
        <v>0</v>
      </c>
      <c r="Q18" s="30">
        <v>0</v>
      </c>
      <c r="R18" s="27">
        <v>0</v>
      </c>
      <c r="S18" s="29">
        <v>0</v>
      </c>
      <c r="T18" s="30">
        <v>0</v>
      </c>
      <c r="U18" s="26">
        <v>0</v>
      </c>
      <c r="V18" s="29">
        <v>0</v>
      </c>
      <c r="W18" s="37">
        <v>0</v>
      </c>
      <c r="X18" s="26">
        <v>0</v>
      </c>
      <c r="Y18" s="29">
        <v>0</v>
      </c>
      <c r="Z18" s="30">
        <v>0</v>
      </c>
      <c r="AA18" s="26">
        <v>0</v>
      </c>
      <c r="AB18" s="29">
        <v>0</v>
      </c>
      <c r="AC18" s="30">
        <v>0</v>
      </c>
      <c r="AD18" s="26">
        <v>0</v>
      </c>
      <c r="AE18" s="29">
        <v>0</v>
      </c>
      <c r="AF18" s="24">
        <v>0</v>
      </c>
      <c r="AG18" s="26">
        <v>0</v>
      </c>
      <c r="AH18" s="29">
        <v>0</v>
      </c>
      <c r="AI18" s="30">
        <v>0</v>
      </c>
      <c r="AJ18" s="26">
        <v>0</v>
      </c>
      <c r="AK18" s="29">
        <v>0</v>
      </c>
      <c r="AL18" s="30">
        <v>0</v>
      </c>
      <c r="AM18" s="26">
        <v>0</v>
      </c>
      <c r="AN18" s="51">
        <v>0</v>
      </c>
      <c r="AO18" s="30">
        <v>0</v>
      </c>
      <c r="AP18" s="30">
        <v>0</v>
      </c>
      <c r="AQ18" s="19"/>
    </row>
    <row r="19" spans="1:43" ht="39" customHeight="1" x14ac:dyDescent="0.25">
      <c r="A19" s="84" t="s">
        <v>23</v>
      </c>
      <c r="B19" s="87" t="s">
        <v>24</v>
      </c>
      <c r="C19" s="15" t="s">
        <v>18</v>
      </c>
      <c r="D19" s="38">
        <f>G19+J19+M19+P19+S19+V19+Y19+AB19+AE19+AH19+AK19+AN19</f>
        <v>21003.420000000006</v>
      </c>
      <c r="E19" s="38">
        <f t="shared" si="1"/>
        <v>51.019999999999996</v>
      </c>
      <c r="F19" s="31">
        <f t="shared" ref="F19:O19" si="17">F20+F21+F22</f>
        <v>0.78658094753557495</v>
      </c>
      <c r="G19" s="31">
        <f t="shared" si="17"/>
        <v>0</v>
      </c>
      <c r="H19" s="31">
        <f t="shared" si="17"/>
        <v>0</v>
      </c>
      <c r="I19" s="31" t="e">
        <f t="shared" si="17"/>
        <v>#DIV/0!</v>
      </c>
      <c r="J19" s="31">
        <f t="shared" si="17"/>
        <v>126.7</v>
      </c>
      <c r="K19" s="31">
        <f t="shared" si="17"/>
        <v>2.83</v>
      </c>
      <c r="L19" s="31" t="e">
        <f t="shared" si="17"/>
        <v>#DIV/0!</v>
      </c>
      <c r="M19" s="31">
        <f t="shared" si="17"/>
        <v>175.2</v>
      </c>
      <c r="N19" s="31">
        <f t="shared" si="17"/>
        <v>48.19</v>
      </c>
      <c r="O19" s="31">
        <f t="shared" si="17"/>
        <v>39.21074043938161</v>
      </c>
      <c r="P19" s="31">
        <f>P20+P21+P22+P23</f>
        <v>1506.6200000000001</v>
      </c>
      <c r="Q19" s="31">
        <f>Q20+Q21+Q22+Q23</f>
        <v>0</v>
      </c>
      <c r="R19" s="32">
        <f t="shared" si="7"/>
        <v>0</v>
      </c>
      <c r="S19" s="31">
        <f>S20+S22+S21</f>
        <v>4881.130000000001</v>
      </c>
      <c r="T19" s="31">
        <f>T20+T21+T22</f>
        <v>0</v>
      </c>
      <c r="U19" s="32">
        <f t="shared" si="8"/>
        <v>0</v>
      </c>
      <c r="V19" s="31">
        <f>V20+V21+V22</f>
        <v>3309.23</v>
      </c>
      <c r="W19" s="38">
        <f>W20+W21+W23+W22</f>
        <v>0</v>
      </c>
      <c r="X19" s="32">
        <f t="shared" si="9"/>
        <v>0</v>
      </c>
      <c r="Y19" s="31">
        <f>Y20+Y21+Y22</f>
        <v>3192.03</v>
      </c>
      <c r="Z19" s="31">
        <f>Z20+Z21</f>
        <v>0</v>
      </c>
      <c r="AA19" s="32">
        <f t="shared" si="10"/>
        <v>0</v>
      </c>
      <c r="AB19" s="31">
        <f>AB20+AB21+AB22</f>
        <v>1964.0300000000002</v>
      </c>
      <c r="AC19" s="31">
        <f>AC20+AC21</f>
        <v>0</v>
      </c>
      <c r="AD19" s="32">
        <f t="shared" si="11"/>
        <v>0</v>
      </c>
      <c r="AE19" s="31">
        <f>AE20+AE21+AE22</f>
        <v>1646.83</v>
      </c>
      <c r="AF19" s="31">
        <f>AF20+AF21</f>
        <v>0</v>
      </c>
      <c r="AG19" s="32">
        <f t="shared" si="12"/>
        <v>0</v>
      </c>
      <c r="AH19" s="31">
        <f>AH20+AH21+AH22</f>
        <v>1425.13</v>
      </c>
      <c r="AI19" s="31">
        <f>AI20+AI21</f>
        <v>0</v>
      </c>
      <c r="AJ19" s="32">
        <f t="shared" si="13"/>
        <v>0</v>
      </c>
      <c r="AK19" s="31">
        <f>AK20+AK21+AK22</f>
        <v>1406.52</v>
      </c>
      <c r="AL19" s="31">
        <f>AL20+AL21</f>
        <v>0</v>
      </c>
      <c r="AM19" s="32">
        <f t="shared" si="14"/>
        <v>0</v>
      </c>
      <c r="AN19" s="31">
        <f>AN20+AN21+AN22</f>
        <v>1370</v>
      </c>
      <c r="AO19" s="31">
        <v>0</v>
      </c>
      <c r="AP19" s="31">
        <v>0</v>
      </c>
      <c r="AQ19" s="16"/>
    </row>
    <row r="20" spans="1:43" ht="26.25" customHeight="1" x14ac:dyDescent="0.25">
      <c r="A20" s="85"/>
      <c r="B20" s="88"/>
      <c r="C20" s="17" t="s">
        <v>19</v>
      </c>
      <c r="D20" s="40">
        <f>G20+J20+M20+P20+S20+V20+Y20+AB20+AE20+AH20+AK20+AN20</f>
        <v>6486.3</v>
      </c>
      <c r="E20" s="40">
        <f t="shared" si="1"/>
        <v>51.019999999999996</v>
      </c>
      <c r="F20" s="24">
        <f t="shared" si="2"/>
        <v>0.78658094753557495</v>
      </c>
      <c r="G20" s="29">
        <v>0</v>
      </c>
      <c r="H20" s="24">
        <v>0</v>
      </c>
      <c r="I20" s="26" t="e">
        <f t="shared" si="4"/>
        <v>#DIV/0!</v>
      </c>
      <c r="J20" s="29">
        <f>123.7+3</f>
        <v>126.7</v>
      </c>
      <c r="K20" s="26">
        <v>2.83</v>
      </c>
      <c r="L20" s="26">
        <f t="shared" si="5"/>
        <v>2.2336227308603003</v>
      </c>
      <c r="M20" s="29">
        <v>122.9</v>
      </c>
      <c r="N20" s="72">
        <v>48.19</v>
      </c>
      <c r="O20" s="26">
        <f t="shared" si="6"/>
        <v>39.21074043938161</v>
      </c>
      <c r="P20" s="29">
        <v>19.2</v>
      </c>
      <c r="Q20" s="30">
        <v>0</v>
      </c>
      <c r="R20" s="27">
        <f t="shared" si="7"/>
        <v>0</v>
      </c>
      <c r="S20" s="29">
        <v>1813.9</v>
      </c>
      <c r="T20" s="30">
        <v>0</v>
      </c>
      <c r="U20" s="26">
        <f t="shared" si="8"/>
        <v>0</v>
      </c>
      <c r="V20" s="29">
        <v>1890.8</v>
      </c>
      <c r="W20" s="37">
        <v>0</v>
      </c>
      <c r="X20" s="26">
        <f t="shared" si="9"/>
        <v>0</v>
      </c>
      <c r="Y20" s="29">
        <v>1822</v>
      </c>
      <c r="Z20" s="30">
        <v>0</v>
      </c>
      <c r="AA20" s="26">
        <f>Z20/Y20*100</f>
        <v>0</v>
      </c>
      <c r="AB20" s="29">
        <v>534.5</v>
      </c>
      <c r="AC20" s="30">
        <v>0</v>
      </c>
      <c r="AD20" s="26">
        <f t="shared" si="11"/>
        <v>0</v>
      </c>
      <c r="AE20" s="29">
        <v>142.5</v>
      </c>
      <c r="AF20" s="30">
        <v>0</v>
      </c>
      <c r="AG20" s="26">
        <v>0</v>
      </c>
      <c r="AH20" s="29">
        <v>8.3000000000000007</v>
      </c>
      <c r="AI20" s="30">
        <v>0</v>
      </c>
      <c r="AJ20" s="26">
        <v>0</v>
      </c>
      <c r="AK20" s="29">
        <v>5.5</v>
      </c>
      <c r="AL20" s="30">
        <v>0</v>
      </c>
      <c r="AM20" s="26">
        <f t="shared" si="14"/>
        <v>0</v>
      </c>
      <c r="AN20" s="51">
        <v>0</v>
      </c>
      <c r="AO20" s="30">
        <v>0</v>
      </c>
      <c r="AP20" s="47">
        <v>0</v>
      </c>
      <c r="AQ20" s="18"/>
    </row>
    <row r="21" spans="1:43" ht="26.25" customHeight="1" x14ac:dyDescent="0.25">
      <c r="A21" s="85"/>
      <c r="B21" s="88"/>
      <c r="C21" s="15" t="s">
        <v>20</v>
      </c>
      <c r="D21" s="40">
        <f>G21+J21+M21+P21+S21+V21+Y21+AB21+AE21+AH21+AK21+AN21</f>
        <v>9066.84</v>
      </c>
      <c r="E21" s="40">
        <f t="shared" si="1"/>
        <v>0</v>
      </c>
      <c r="F21" s="24">
        <f t="shared" si="2"/>
        <v>0</v>
      </c>
      <c r="G21" s="29">
        <v>0</v>
      </c>
      <c r="H21" s="24">
        <v>0</v>
      </c>
      <c r="I21" s="26" t="e">
        <f t="shared" si="4"/>
        <v>#DIV/0!</v>
      </c>
      <c r="J21" s="29">
        <v>0</v>
      </c>
      <c r="K21" s="26">
        <v>0</v>
      </c>
      <c r="L21" s="26" t="e">
        <f>K21/J21*100</f>
        <v>#DIV/0!</v>
      </c>
      <c r="M21" s="29">
        <v>52.3</v>
      </c>
      <c r="N21" s="30">
        <v>0</v>
      </c>
      <c r="O21" s="26">
        <f t="shared" si="6"/>
        <v>0</v>
      </c>
      <c r="P21" s="29">
        <f>117.4+764.44</f>
        <v>881.84</v>
      </c>
      <c r="Q21" s="30">
        <v>0</v>
      </c>
      <c r="R21" s="27">
        <f t="shared" si="7"/>
        <v>0</v>
      </c>
      <c r="S21" s="29">
        <f>1697.2+764.44</f>
        <v>2461.6400000000003</v>
      </c>
      <c r="T21" s="30">
        <v>0</v>
      </c>
      <c r="U21" s="26">
        <f t="shared" si="8"/>
        <v>0</v>
      </c>
      <c r="V21" s="29">
        <f>48.4+764.44</f>
        <v>812.84</v>
      </c>
      <c r="W21" s="37">
        <v>0</v>
      </c>
      <c r="X21" s="26">
        <f t="shared" si="9"/>
        <v>0</v>
      </c>
      <c r="Y21" s="29">
        <v>764.44</v>
      </c>
      <c r="Z21" s="30">
        <v>0</v>
      </c>
      <c r="AA21" s="26">
        <f t="shared" si="10"/>
        <v>0</v>
      </c>
      <c r="AB21" s="29">
        <f>59.5+764.44</f>
        <v>823.94</v>
      </c>
      <c r="AC21" s="30">
        <v>0</v>
      </c>
      <c r="AD21" s="26">
        <f t="shared" si="11"/>
        <v>0</v>
      </c>
      <c r="AE21" s="29">
        <f>134.3+764.44</f>
        <v>898.74</v>
      </c>
      <c r="AF21" s="30">
        <v>0</v>
      </c>
      <c r="AG21" s="26">
        <f t="shared" si="12"/>
        <v>0</v>
      </c>
      <c r="AH21" s="29">
        <f>46.8+764.44</f>
        <v>811.24</v>
      </c>
      <c r="AI21" s="30">
        <v>0</v>
      </c>
      <c r="AJ21" s="26">
        <v>0</v>
      </c>
      <c r="AK21" s="29">
        <f>31+764.43</f>
        <v>795.43</v>
      </c>
      <c r="AL21" s="30">
        <v>0</v>
      </c>
      <c r="AM21" s="26">
        <v>0</v>
      </c>
      <c r="AN21" s="51">
        <v>764.43</v>
      </c>
      <c r="AO21" s="30">
        <v>0</v>
      </c>
      <c r="AP21" s="47">
        <v>0</v>
      </c>
      <c r="AQ21" s="19"/>
    </row>
    <row r="22" spans="1:43" ht="26.25" customHeight="1" x14ac:dyDescent="0.25">
      <c r="A22" s="85"/>
      <c r="B22" s="88"/>
      <c r="C22" s="17" t="s">
        <v>21</v>
      </c>
      <c r="D22" s="40">
        <f t="shared" si="3"/>
        <v>5450.2800000000007</v>
      </c>
      <c r="E22" s="40">
        <f t="shared" si="1"/>
        <v>0</v>
      </c>
      <c r="F22" s="24">
        <v>0</v>
      </c>
      <c r="G22" s="29">
        <v>0</v>
      </c>
      <c r="H22" s="24">
        <v>0</v>
      </c>
      <c r="I22" s="26">
        <v>0</v>
      </c>
      <c r="J22" s="29">
        <v>0</v>
      </c>
      <c r="K22" s="26">
        <v>0</v>
      </c>
      <c r="L22" s="26">
        <v>0</v>
      </c>
      <c r="M22" s="29">
        <v>0</v>
      </c>
      <c r="N22" s="30">
        <v>0</v>
      </c>
      <c r="O22" s="26">
        <v>0</v>
      </c>
      <c r="P22" s="29">
        <v>605.58000000000004</v>
      </c>
      <c r="Q22" s="30">
        <v>0</v>
      </c>
      <c r="R22" s="27">
        <v>0</v>
      </c>
      <c r="S22" s="29">
        <v>605.59</v>
      </c>
      <c r="T22" s="30">
        <v>0</v>
      </c>
      <c r="U22" s="26">
        <v>0</v>
      </c>
      <c r="V22" s="29">
        <v>605.59</v>
      </c>
      <c r="W22" s="37">
        <v>0</v>
      </c>
      <c r="X22" s="26">
        <v>0</v>
      </c>
      <c r="Y22" s="29">
        <v>605.59</v>
      </c>
      <c r="Z22" s="30">
        <v>0</v>
      </c>
      <c r="AA22" s="26">
        <v>0</v>
      </c>
      <c r="AB22" s="29">
        <v>605.59</v>
      </c>
      <c r="AC22" s="30">
        <v>0</v>
      </c>
      <c r="AD22" s="26">
        <v>0</v>
      </c>
      <c r="AE22" s="29">
        <v>605.59</v>
      </c>
      <c r="AF22" s="30">
        <v>0</v>
      </c>
      <c r="AG22" s="26">
        <v>0</v>
      </c>
      <c r="AH22" s="29">
        <v>605.59</v>
      </c>
      <c r="AI22" s="30">
        <v>0</v>
      </c>
      <c r="AJ22" s="26">
        <v>0</v>
      </c>
      <c r="AK22" s="29">
        <v>605.59</v>
      </c>
      <c r="AL22" s="30">
        <v>0</v>
      </c>
      <c r="AM22" s="26">
        <v>0</v>
      </c>
      <c r="AN22" s="51">
        <v>605.57000000000005</v>
      </c>
      <c r="AO22" s="30">
        <v>0</v>
      </c>
      <c r="AP22" s="47">
        <v>0</v>
      </c>
      <c r="AQ22" s="19"/>
    </row>
    <row r="23" spans="1:43" ht="26.25" customHeight="1" x14ac:dyDescent="0.25">
      <c r="A23" s="86"/>
      <c r="B23" s="89"/>
      <c r="C23" s="15" t="s">
        <v>22</v>
      </c>
      <c r="D23" s="40">
        <f t="shared" si="3"/>
        <v>0</v>
      </c>
      <c r="E23" s="40">
        <f t="shared" si="1"/>
        <v>0</v>
      </c>
      <c r="F23" s="24">
        <v>0</v>
      </c>
      <c r="G23" s="29">
        <v>0</v>
      </c>
      <c r="H23" s="24">
        <v>0</v>
      </c>
      <c r="I23" s="26">
        <v>0</v>
      </c>
      <c r="J23" s="29">
        <v>0</v>
      </c>
      <c r="K23" s="26">
        <v>0</v>
      </c>
      <c r="L23" s="26">
        <v>0</v>
      </c>
      <c r="M23" s="29">
        <v>0</v>
      </c>
      <c r="N23" s="30">
        <v>0</v>
      </c>
      <c r="O23" s="26">
        <v>0</v>
      </c>
      <c r="P23" s="29">
        <v>0</v>
      </c>
      <c r="Q23" s="30">
        <v>0</v>
      </c>
      <c r="R23" s="27">
        <v>0</v>
      </c>
      <c r="S23" s="29">
        <v>0</v>
      </c>
      <c r="T23" s="30">
        <v>0</v>
      </c>
      <c r="U23" s="26">
        <v>0</v>
      </c>
      <c r="V23" s="29">
        <v>0</v>
      </c>
      <c r="W23" s="37">
        <v>0</v>
      </c>
      <c r="X23" s="26">
        <v>0</v>
      </c>
      <c r="Y23" s="29">
        <v>0</v>
      </c>
      <c r="Z23" s="30">
        <v>0</v>
      </c>
      <c r="AA23" s="26">
        <v>0</v>
      </c>
      <c r="AB23" s="29">
        <v>0</v>
      </c>
      <c r="AC23" s="30">
        <v>0</v>
      </c>
      <c r="AD23" s="26">
        <v>0</v>
      </c>
      <c r="AE23" s="29">
        <v>0</v>
      </c>
      <c r="AF23" s="30">
        <v>0</v>
      </c>
      <c r="AG23" s="26">
        <v>0</v>
      </c>
      <c r="AH23" s="29">
        <v>0</v>
      </c>
      <c r="AI23" s="30">
        <v>0</v>
      </c>
      <c r="AJ23" s="26">
        <v>0</v>
      </c>
      <c r="AK23" s="29">
        <v>0</v>
      </c>
      <c r="AL23" s="30">
        <v>0</v>
      </c>
      <c r="AM23" s="26">
        <v>0</v>
      </c>
      <c r="AN23" s="51">
        <v>0</v>
      </c>
      <c r="AO23" s="30">
        <v>0</v>
      </c>
      <c r="AP23" s="30">
        <v>0</v>
      </c>
      <c r="AQ23" s="19"/>
    </row>
    <row r="24" spans="1:43" ht="37.5" customHeight="1" x14ac:dyDescent="0.25">
      <c r="A24" s="84" t="s">
        <v>27</v>
      </c>
      <c r="B24" s="87" t="s">
        <v>25</v>
      </c>
      <c r="C24" s="15" t="s">
        <v>18</v>
      </c>
      <c r="D24" s="38">
        <f>G24+J24+M24+P24+S24+V24+Y24+AB24+AE24+AH24+AK24+AN24</f>
        <v>5225</v>
      </c>
      <c r="E24" s="38">
        <f t="shared" si="1"/>
        <v>672.41</v>
      </c>
      <c r="F24" s="31">
        <f t="shared" si="2"/>
        <v>12.869090909090907</v>
      </c>
      <c r="G24" s="31">
        <f>G25+G26</f>
        <v>0</v>
      </c>
      <c r="H24" s="31">
        <f>H25+H26+H27+H28</f>
        <v>0</v>
      </c>
      <c r="I24" s="32">
        <v>0</v>
      </c>
      <c r="J24" s="31">
        <f>J25+J26+J27</f>
        <v>150</v>
      </c>
      <c r="K24" s="32">
        <f>K25+K26+K27+K28</f>
        <v>40.53</v>
      </c>
      <c r="L24" s="32">
        <v>0</v>
      </c>
      <c r="M24" s="31">
        <f>M25+M26+M27</f>
        <v>895.4</v>
      </c>
      <c r="N24" s="31">
        <f>N25+N26+N27+N28</f>
        <v>631.88</v>
      </c>
      <c r="O24" s="32">
        <f t="shared" si="6"/>
        <v>70.569577842305122</v>
      </c>
      <c r="P24" s="31">
        <f>P25+P26+P27</f>
        <v>437</v>
      </c>
      <c r="Q24" s="31">
        <f>Q25+Q26+Q27+Q28</f>
        <v>0</v>
      </c>
      <c r="R24" s="32">
        <f t="shared" si="7"/>
        <v>0</v>
      </c>
      <c r="S24" s="31">
        <f>S25+S26+S27</f>
        <v>702.1</v>
      </c>
      <c r="T24" s="31">
        <f>T25</f>
        <v>0</v>
      </c>
      <c r="U24" s="32">
        <f t="shared" si="8"/>
        <v>0</v>
      </c>
      <c r="V24" s="31">
        <f>V25+V26+V27</f>
        <v>1197</v>
      </c>
      <c r="W24" s="38">
        <f>W25+W26+W27+W28</f>
        <v>0</v>
      </c>
      <c r="X24" s="32">
        <f t="shared" si="9"/>
        <v>0</v>
      </c>
      <c r="Y24" s="31">
        <f>Y25+Y26+Y27</f>
        <v>400</v>
      </c>
      <c r="Z24" s="31">
        <f>Z25</f>
        <v>0</v>
      </c>
      <c r="AA24" s="32">
        <f t="shared" si="10"/>
        <v>0</v>
      </c>
      <c r="AB24" s="31">
        <f>AB25+AB26+AB27</f>
        <v>425.5</v>
      </c>
      <c r="AC24" s="31">
        <f>AC25</f>
        <v>0</v>
      </c>
      <c r="AD24" s="32">
        <f t="shared" si="11"/>
        <v>0</v>
      </c>
      <c r="AE24" s="31">
        <f>AE25+AE26</f>
        <v>318</v>
      </c>
      <c r="AF24" s="31">
        <f>AF25+AF26</f>
        <v>0</v>
      </c>
      <c r="AG24" s="32">
        <f t="shared" si="12"/>
        <v>0</v>
      </c>
      <c r="AH24" s="31">
        <f>AH25+AH26</f>
        <v>100</v>
      </c>
      <c r="AI24" s="31">
        <f>AI25</f>
        <v>0</v>
      </c>
      <c r="AJ24" s="32">
        <f t="shared" si="13"/>
        <v>0</v>
      </c>
      <c r="AK24" s="31">
        <f>AK25+AK26</f>
        <v>200</v>
      </c>
      <c r="AL24" s="31">
        <f>AL25</f>
        <v>0</v>
      </c>
      <c r="AM24" s="32">
        <f t="shared" si="14"/>
        <v>0</v>
      </c>
      <c r="AN24" s="52">
        <f>AN25+AN26</f>
        <v>400</v>
      </c>
      <c r="AO24" s="31">
        <v>0</v>
      </c>
      <c r="AP24" s="31">
        <v>0</v>
      </c>
      <c r="AQ24" s="16"/>
    </row>
    <row r="25" spans="1:43" ht="26.25" customHeight="1" x14ac:dyDescent="0.25">
      <c r="A25" s="85"/>
      <c r="B25" s="88"/>
      <c r="C25" s="15" t="s">
        <v>19</v>
      </c>
      <c r="D25" s="40">
        <f>G25+J25+M25+P25+S25+V25+Y25+AB25+AE25+AH25+AK25+AN25</f>
        <v>5225</v>
      </c>
      <c r="E25" s="40">
        <f t="shared" si="1"/>
        <v>672.41</v>
      </c>
      <c r="F25" s="24">
        <f t="shared" si="2"/>
        <v>12.869090909090907</v>
      </c>
      <c r="G25" s="29">
        <v>0</v>
      </c>
      <c r="H25" s="24">
        <v>0</v>
      </c>
      <c r="I25" s="26"/>
      <c r="J25" s="29">
        <v>150</v>
      </c>
      <c r="K25" s="26">
        <v>40.53</v>
      </c>
      <c r="L25" s="26">
        <v>0</v>
      </c>
      <c r="M25" s="29">
        <v>895.4</v>
      </c>
      <c r="N25" s="72">
        <v>631.88</v>
      </c>
      <c r="O25" s="26">
        <v>0</v>
      </c>
      <c r="P25" s="29">
        <v>437</v>
      </c>
      <c r="Q25" s="30">
        <v>0</v>
      </c>
      <c r="R25" s="27">
        <f t="shared" si="7"/>
        <v>0</v>
      </c>
      <c r="S25" s="29">
        <v>702.1</v>
      </c>
      <c r="T25" s="30">
        <v>0</v>
      </c>
      <c r="U25" s="26">
        <f t="shared" si="8"/>
        <v>0</v>
      </c>
      <c r="V25" s="29">
        <v>1197</v>
      </c>
      <c r="W25" s="37">
        <v>0</v>
      </c>
      <c r="X25" s="26">
        <f t="shared" si="9"/>
        <v>0</v>
      </c>
      <c r="Y25" s="29">
        <v>400</v>
      </c>
      <c r="Z25" s="30">
        <v>0</v>
      </c>
      <c r="AA25" s="26">
        <v>0</v>
      </c>
      <c r="AB25" s="29">
        <v>425.5</v>
      </c>
      <c r="AC25" s="30">
        <v>0</v>
      </c>
      <c r="AD25" s="26">
        <f t="shared" si="11"/>
        <v>0</v>
      </c>
      <c r="AE25" s="29">
        <v>318</v>
      </c>
      <c r="AF25" s="30">
        <v>0</v>
      </c>
      <c r="AG25" s="26">
        <f t="shared" si="12"/>
        <v>0</v>
      </c>
      <c r="AH25" s="29">
        <v>100</v>
      </c>
      <c r="AI25" s="30">
        <v>0</v>
      </c>
      <c r="AJ25" s="26">
        <f t="shared" si="13"/>
        <v>0</v>
      </c>
      <c r="AK25" s="29">
        <v>200</v>
      </c>
      <c r="AL25" s="30">
        <v>0</v>
      </c>
      <c r="AM25" s="26">
        <f t="shared" si="14"/>
        <v>0</v>
      </c>
      <c r="AN25" s="51">
        <v>400</v>
      </c>
      <c r="AO25" s="30">
        <v>0</v>
      </c>
      <c r="AP25" s="47">
        <v>0</v>
      </c>
      <c r="AQ25" s="18"/>
    </row>
    <row r="26" spans="1:43" ht="26.25" customHeight="1" x14ac:dyDescent="0.25">
      <c r="A26" s="85"/>
      <c r="B26" s="88"/>
      <c r="C26" s="17" t="s">
        <v>20</v>
      </c>
      <c r="D26" s="40">
        <f>G26+J26+M26+P26+S26+V26+Y26+AB26+AE26+AH26+AK26+AN26</f>
        <v>0</v>
      </c>
      <c r="E26" s="40">
        <f t="shared" si="1"/>
        <v>0</v>
      </c>
      <c r="F26" s="24">
        <v>0</v>
      </c>
      <c r="G26" s="29">
        <v>0</v>
      </c>
      <c r="H26" s="24">
        <v>0</v>
      </c>
      <c r="I26" s="26">
        <v>0</v>
      </c>
      <c r="J26" s="29">
        <v>0</v>
      </c>
      <c r="K26" s="26">
        <v>0</v>
      </c>
      <c r="L26" s="26">
        <v>0</v>
      </c>
      <c r="M26" s="29">
        <v>0</v>
      </c>
      <c r="N26" s="30">
        <v>0</v>
      </c>
      <c r="O26" s="26">
        <v>0</v>
      </c>
      <c r="P26" s="29">
        <v>0</v>
      </c>
      <c r="Q26" s="30">
        <v>0</v>
      </c>
      <c r="R26" s="27">
        <v>0</v>
      </c>
      <c r="S26" s="29">
        <v>0</v>
      </c>
      <c r="T26" s="30">
        <v>0</v>
      </c>
      <c r="U26" s="26">
        <v>0</v>
      </c>
      <c r="V26" s="29">
        <v>0</v>
      </c>
      <c r="W26" s="37">
        <v>0</v>
      </c>
      <c r="X26" s="26">
        <v>0</v>
      </c>
      <c r="Y26" s="29">
        <v>0</v>
      </c>
      <c r="Z26" s="30">
        <v>0</v>
      </c>
      <c r="AA26" s="26">
        <v>0</v>
      </c>
      <c r="AB26" s="29">
        <v>0</v>
      </c>
      <c r="AC26" s="30">
        <v>0</v>
      </c>
      <c r="AD26" s="26">
        <v>0</v>
      </c>
      <c r="AE26" s="29">
        <v>0</v>
      </c>
      <c r="AF26" s="30">
        <v>0</v>
      </c>
      <c r="AG26" s="26">
        <v>0</v>
      </c>
      <c r="AH26" s="29">
        <v>0</v>
      </c>
      <c r="AI26" s="30">
        <v>0</v>
      </c>
      <c r="AJ26" s="26">
        <v>0</v>
      </c>
      <c r="AK26" s="29">
        <v>0</v>
      </c>
      <c r="AL26" s="30">
        <v>0</v>
      </c>
      <c r="AM26" s="26">
        <v>0</v>
      </c>
      <c r="AN26" s="51">
        <v>0</v>
      </c>
      <c r="AO26" s="30">
        <v>0</v>
      </c>
      <c r="AP26" s="47">
        <v>0</v>
      </c>
      <c r="AQ26" s="19"/>
    </row>
    <row r="27" spans="1:43" ht="26.25" customHeight="1" x14ac:dyDescent="0.25">
      <c r="A27" s="85"/>
      <c r="B27" s="88"/>
      <c r="C27" s="17" t="s">
        <v>21</v>
      </c>
      <c r="D27" s="40">
        <f t="shared" si="3"/>
        <v>0</v>
      </c>
      <c r="E27" s="40">
        <f t="shared" si="1"/>
        <v>0</v>
      </c>
      <c r="F27" s="24">
        <v>0</v>
      </c>
      <c r="G27" s="29">
        <v>0</v>
      </c>
      <c r="H27" s="24">
        <v>0</v>
      </c>
      <c r="I27" s="26">
        <v>0</v>
      </c>
      <c r="J27" s="29">
        <v>0</v>
      </c>
      <c r="K27" s="26">
        <v>0</v>
      </c>
      <c r="L27" s="26">
        <v>0</v>
      </c>
      <c r="M27" s="29">
        <v>0</v>
      </c>
      <c r="N27" s="30">
        <v>0</v>
      </c>
      <c r="O27" s="26">
        <v>0</v>
      </c>
      <c r="P27" s="29">
        <v>0</v>
      </c>
      <c r="Q27" s="30">
        <v>0</v>
      </c>
      <c r="R27" s="27">
        <v>0</v>
      </c>
      <c r="S27" s="29">
        <v>0</v>
      </c>
      <c r="T27" s="30">
        <v>0</v>
      </c>
      <c r="U27" s="26">
        <v>0</v>
      </c>
      <c r="V27" s="29">
        <v>0</v>
      </c>
      <c r="W27" s="37">
        <v>0</v>
      </c>
      <c r="X27" s="26">
        <v>0</v>
      </c>
      <c r="Y27" s="29">
        <v>0</v>
      </c>
      <c r="Z27" s="30">
        <v>0</v>
      </c>
      <c r="AA27" s="26">
        <v>0</v>
      </c>
      <c r="AB27" s="29">
        <v>0</v>
      </c>
      <c r="AC27" s="30">
        <v>0</v>
      </c>
      <c r="AD27" s="26">
        <v>0</v>
      </c>
      <c r="AE27" s="29">
        <v>0</v>
      </c>
      <c r="AF27" s="30">
        <v>0</v>
      </c>
      <c r="AG27" s="26">
        <v>0</v>
      </c>
      <c r="AH27" s="29">
        <v>0</v>
      </c>
      <c r="AI27" s="30">
        <v>0</v>
      </c>
      <c r="AJ27" s="26">
        <v>0</v>
      </c>
      <c r="AK27" s="29">
        <v>0</v>
      </c>
      <c r="AL27" s="30">
        <v>0</v>
      </c>
      <c r="AM27" s="26">
        <v>0</v>
      </c>
      <c r="AN27" s="51">
        <v>0</v>
      </c>
      <c r="AO27" s="30">
        <v>0</v>
      </c>
      <c r="AP27" s="30">
        <v>0</v>
      </c>
      <c r="AQ27" s="19"/>
    </row>
    <row r="28" spans="1:43" ht="26.25" customHeight="1" x14ac:dyDescent="0.25">
      <c r="A28" s="86"/>
      <c r="B28" s="89"/>
      <c r="C28" s="15" t="s">
        <v>22</v>
      </c>
      <c r="D28" s="40">
        <f t="shared" si="3"/>
        <v>0</v>
      </c>
      <c r="E28" s="40">
        <f t="shared" si="1"/>
        <v>0</v>
      </c>
      <c r="F28" s="24">
        <v>0</v>
      </c>
      <c r="G28" s="29">
        <v>0</v>
      </c>
      <c r="H28" s="24">
        <v>0</v>
      </c>
      <c r="I28" s="26">
        <v>0</v>
      </c>
      <c r="J28" s="29">
        <v>0</v>
      </c>
      <c r="K28" s="26">
        <v>0</v>
      </c>
      <c r="L28" s="26">
        <v>0</v>
      </c>
      <c r="M28" s="29">
        <v>0</v>
      </c>
      <c r="N28" s="30">
        <v>0</v>
      </c>
      <c r="O28" s="26">
        <v>0</v>
      </c>
      <c r="P28" s="29">
        <v>0</v>
      </c>
      <c r="Q28" s="30">
        <v>0</v>
      </c>
      <c r="R28" s="27">
        <v>0</v>
      </c>
      <c r="S28" s="29">
        <v>0</v>
      </c>
      <c r="T28" s="30">
        <v>0</v>
      </c>
      <c r="U28" s="26">
        <v>0</v>
      </c>
      <c r="V28" s="29">
        <v>0</v>
      </c>
      <c r="W28" s="37">
        <v>0</v>
      </c>
      <c r="X28" s="26">
        <v>0</v>
      </c>
      <c r="Y28" s="29">
        <v>0</v>
      </c>
      <c r="Z28" s="30">
        <v>0</v>
      </c>
      <c r="AA28" s="26">
        <v>0</v>
      </c>
      <c r="AB28" s="29">
        <v>0</v>
      </c>
      <c r="AC28" s="30">
        <v>0</v>
      </c>
      <c r="AD28" s="26">
        <v>0</v>
      </c>
      <c r="AE28" s="29">
        <v>0</v>
      </c>
      <c r="AF28" s="30">
        <v>0</v>
      </c>
      <c r="AG28" s="26">
        <v>0</v>
      </c>
      <c r="AH28" s="29">
        <v>0</v>
      </c>
      <c r="AI28" s="30">
        <v>0</v>
      </c>
      <c r="AJ28" s="26">
        <v>0</v>
      </c>
      <c r="AK28" s="29">
        <v>0</v>
      </c>
      <c r="AL28" s="30">
        <v>0</v>
      </c>
      <c r="AM28" s="26">
        <v>0</v>
      </c>
      <c r="AN28" s="51">
        <v>0</v>
      </c>
      <c r="AO28" s="30">
        <v>0</v>
      </c>
      <c r="AP28" s="30">
        <v>0</v>
      </c>
      <c r="AQ28" s="19"/>
    </row>
    <row r="29" spans="1:43" ht="39" customHeight="1" x14ac:dyDescent="0.25">
      <c r="A29" s="84" t="s">
        <v>28</v>
      </c>
      <c r="B29" s="87" t="s">
        <v>26</v>
      </c>
      <c r="C29" s="20" t="s">
        <v>18</v>
      </c>
      <c r="D29" s="39">
        <f>G29+J29+M29+P29+S29+V29+Y29+AB29+AE29+AH29+AK29+AN29</f>
        <v>405100.79999999999</v>
      </c>
      <c r="E29" s="38">
        <f t="shared" si="1"/>
        <v>71538.58</v>
      </c>
      <c r="F29" s="31">
        <f t="shared" si="2"/>
        <v>17.659451672275146</v>
      </c>
      <c r="G29" s="33">
        <f>G30+G31</f>
        <v>13280.8</v>
      </c>
      <c r="H29" s="33">
        <f>H30+H31+H32+H33</f>
        <v>19047.900000000001</v>
      </c>
      <c r="I29" s="32">
        <f t="shared" si="4"/>
        <v>143.42434190711404</v>
      </c>
      <c r="J29" s="33">
        <f>J30+J31</f>
        <v>32635.8</v>
      </c>
      <c r="K29" s="32">
        <f>K30+K31+K32+K33</f>
        <v>21818.799999999999</v>
      </c>
      <c r="L29" s="32">
        <f t="shared" si="5"/>
        <v>66.855416444517985</v>
      </c>
      <c r="M29" s="33">
        <f>M30+M31</f>
        <v>35797.5</v>
      </c>
      <c r="N29" s="33">
        <f>N30+N31+N32+N33</f>
        <v>30671.88</v>
      </c>
      <c r="O29" s="32">
        <f t="shared" si="6"/>
        <v>85.681625811858382</v>
      </c>
      <c r="P29" s="33">
        <f>P30+P31</f>
        <v>34262.899999999994</v>
      </c>
      <c r="Q29" s="33">
        <f>Q30+Q31+Q32</f>
        <v>0</v>
      </c>
      <c r="R29" s="32">
        <f t="shared" si="7"/>
        <v>0</v>
      </c>
      <c r="S29" s="33">
        <f>S30+S31</f>
        <v>41712.299999999996</v>
      </c>
      <c r="T29" s="33">
        <f>T30+T31+T32+T33</f>
        <v>0</v>
      </c>
      <c r="U29" s="32">
        <f t="shared" si="8"/>
        <v>0</v>
      </c>
      <c r="V29" s="33">
        <f>V30+V31</f>
        <v>45100.92</v>
      </c>
      <c r="W29" s="39">
        <f>W30+W31+W32+W33</f>
        <v>0</v>
      </c>
      <c r="X29" s="32">
        <f t="shared" si="9"/>
        <v>0</v>
      </c>
      <c r="Y29" s="33">
        <f>Y30+Y31</f>
        <v>38055.530000000006</v>
      </c>
      <c r="Z29" s="33">
        <f>Z30+Z31</f>
        <v>0</v>
      </c>
      <c r="AA29" s="32">
        <f t="shared" si="10"/>
        <v>0</v>
      </c>
      <c r="AB29" s="33">
        <f>AB30+AB31</f>
        <v>38332.730000000003</v>
      </c>
      <c r="AC29" s="31">
        <f>AC30+AC31</f>
        <v>0</v>
      </c>
      <c r="AD29" s="32">
        <f t="shared" si="11"/>
        <v>0</v>
      </c>
      <c r="AE29" s="33">
        <f>AE30+AE31</f>
        <v>33930.83</v>
      </c>
      <c r="AF29" s="33">
        <f>AF30+AF31</f>
        <v>0</v>
      </c>
      <c r="AG29" s="32">
        <f t="shared" si="12"/>
        <v>0</v>
      </c>
      <c r="AH29" s="33">
        <f>AH30+AH31</f>
        <v>31302.829999999998</v>
      </c>
      <c r="AI29" s="33">
        <f>AI30+AI31</f>
        <v>0</v>
      </c>
      <c r="AJ29" s="32">
        <f t="shared" si="13"/>
        <v>0</v>
      </c>
      <c r="AK29" s="33">
        <f>AK30+AK31</f>
        <v>32195.73</v>
      </c>
      <c r="AL29" s="33">
        <f>AL30+AL31</f>
        <v>0</v>
      </c>
      <c r="AM29" s="32">
        <f t="shared" si="14"/>
        <v>0</v>
      </c>
      <c r="AN29" s="53">
        <f>AN30+AN31</f>
        <v>28492.93</v>
      </c>
      <c r="AO29" s="33">
        <v>0</v>
      </c>
      <c r="AP29" s="33">
        <v>0</v>
      </c>
      <c r="AQ29" s="16"/>
    </row>
    <row r="30" spans="1:43" ht="26.25" customHeight="1" x14ac:dyDescent="0.25">
      <c r="A30" s="85"/>
      <c r="B30" s="88"/>
      <c r="C30" s="15" t="s">
        <v>19</v>
      </c>
      <c r="D30" s="41">
        <f>G30+J30+M30+P30+S30+V30+Y30+AB30+AE30+AH30+AK30+AN30</f>
        <v>405100.79999999999</v>
      </c>
      <c r="E30" s="40">
        <f>H30+K30+N30+Q30+T30+W30+Z30+AC30+AF30+AI30+AL30+AO30</f>
        <v>71538.58</v>
      </c>
      <c r="F30" s="24">
        <v>0</v>
      </c>
      <c r="G30" s="29">
        <v>13280.8</v>
      </c>
      <c r="H30" s="24">
        <v>19047.900000000001</v>
      </c>
      <c r="I30" s="26">
        <f>H30/G30*100</f>
        <v>143.42434190711404</v>
      </c>
      <c r="J30" s="29">
        <f>32638.8-3</f>
        <v>32635.8</v>
      </c>
      <c r="K30" s="26">
        <v>21818.799999999999</v>
      </c>
      <c r="L30" s="26">
        <v>0</v>
      </c>
      <c r="M30" s="29">
        <v>35797.5</v>
      </c>
      <c r="N30" s="72">
        <v>30671.88</v>
      </c>
      <c r="O30" s="26">
        <v>0</v>
      </c>
      <c r="P30" s="29">
        <f>33901.7+361.2</f>
        <v>34262.899999999994</v>
      </c>
      <c r="Q30" s="30">
        <v>0</v>
      </c>
      <c r="R30" s="27">
        <f t="shared" si="7"/>
        <v>0</v>
      </c>
      <c r="S30" s="29">
        <f>41351.1+361.2</f>
        <v>41712.299999999996</v>
      </c>
      <c r="T30" s="30">
        <v>0</v>
      </c>
      <c r="U30" s="26">
        <f t="shared" si="8"/>
        <v>0</v>
      </c>
      <c r="V30" s="29">
        <f>44739.7+361.22</f>
        <v>45100.92</v>
      </c>
      <c r="W30" s="37">
        <v>0</v>
      </c>
      <c r="X30" s="26">
        <v>0</v>
      </c>
      <c r="Y30" s="29">
        <f>37694.3+361.23</f>
        <v>38055.530000000006</v>
      </c>
      <c r="Z30" s="30">
        <v>0</v>
      </c>
      <c r="AA30" s="26">
        <f t="shared" si="10"/>
        <v>0</v>
      </c>
      <c r="AB30" s="29">
        <f>37971.5+361.23</f>
        <v>38332.730000000003</v>
      </c>
      <c r="AC30" s="30">
        <v>0</v>
      </c>
      <c r="AD30" s="26">
        <v>0</v>
      </c>
      <c r="AE30" s="29">
        <f>33569.6+361.23</f>
        <v>33930.83</v>
      </c>
      <c r="AF30" s="30">
        <v>0</v>
      </c>
      <c r="AG30" s="26">
        <v>0</v>
      </c>
      <c r="AH30" s="29">
        <f>30941.6+361.23</f>
        <v>31302.829999999998</v>
      </c>
      <c r="AI30" s="30">
        <v>0</v>
      </c>
      <c r="AJ30" s="26">
        <v>0</v>
      </c>
      <c r="AK30" s="29">
        <f>31834.5+361.23</f>
        <v>32195.73</v>
      </c>
      <c r="AL30" s="30">
        <v>0</v>
      </c>
      <c r="AM30" s="26">
        <v>0</v>
      </c>
      <c r="AN30" s="51">
        <f>28131.7+361.23</f>
        <v>28492.93</v>
      </c>
      <c r="AO30" s="30">
        <v>0</v>
      </c>
      <c r="AP30" s="47">
        <v>0</v>
      </c>
      <c r="AQ30" s="18"/>
    </row>
    <row r="31" spans="1:43" ht="26.25" customHeight="1" x14ac:dyDescent="0.25">
      <c r="A31" s="85"/>
      <c r="B31" s="88"/>
      <c r="C31" s="17" t="s">
        <v>20</v>
      </c>
      <c r="D31" s="41">
        <f>G31+J31+M31+P31+S31+V31+Y31+AB31+AE31+AH31+AK31+AN31</f>
        <v>0</v>
      </c>
      <c r="E31" s="40">
        <f t="shared" si="1"/>
        <v>0</v>
      </c>
      <c r="F31" s="24" t="e">
        <f t="shared" si="2"/>
        <v>#DIV/0!</v>
      </c>
      <c r="G31" s="29">
        <v>0</v>
      </c>
      <c r="H31" s="24">
        <v>0</v>
      </c>
      <c r="I31" s="26" t="e">
        <f t="shared" si="4"/>
        <v>#DIV/0!</v>
      </c>
      <c r="J31" s="29">
        <v>0</v>
      </c>
      <c r="K31" s="26">
        <v>0</v>
      </c>
      <c r="L31" s="26" t="e">
        <f t="shared" si="5"/>
        <v>#DIV/0!</v>
      </c>
      <c r="M31" s="29">
        <v>0</v>
      </c>
      <c r="N31" s="30">
        <v>0</v>
      </c>
      <c r="O31" s="26" t="e">
        <f t="shared" si="6"/>
        <v>#DIV/0!</v>
      </c>
      <c r="P31" s="29">
        <v>0</v>
      </c>
      <c r="Q31" s="30">
        <v>0</v>
      </c>
      <c r="R31" s="27" t="e">
        <f t="shared" si="7"/>
        <v>#DIV/0!</v>
      </c>
      <c r="S31" s="29">
        <v>0</v>
      </c>
      <c r="T31" s="30">
        <v>0</v>
      </c>
      <c r="U31" s="26" t="e">
        <f t="shared" si="8"/>
        <v>#DIV/0!</v>
      </c>
      <c r="V31" s="29">
        <v>0</v>
      </c>
      <c r="W31" s="37">
        <v>0</v>
      </c>
      <c r="X31" s="26" t="e">
        <f t="shared" si="9"/>
        <v>#DIV/0!</v>
      </c>
      <c r="Y31" s="29">
        <v>0</v>
      </c>
      <c r="Z31" s="30">
        <v>0</v>
      </c>
      <c r="AA31" s="26" t="e">
        <f t="shared" si="10"/>
        <v>#DIV/0!</v>
      </c>
      <c r="AB31" s="29">
        <v>0</v>
      </c>
      <c r="AC31" s="30">
        <v>0</v>
      </c>
      <c r="AD31" s="26" t="e">
        <f t="shared" si="11"/>
        <v>#DIV/0!</v>
      </c>
      <c r="AE31" s="29">
        <v>0</v>
      </c>
      <c r="AF31" s="30">
        <v>0</v>
      </c>
      <c r="AG31" s="26" t="e">
        <f t="shared" si="12"/>
        <v>#DIV/0!</v>
      </c>
      <c r="AH31" s="29">
        <v>0</v>
      </c>
      <c r="AI31" s="30">
        <v>0</v>
      </c>
      <c r="AJ31" s="26">
        <v>0</v>
      </c>
      <c r="AK31" s="29">
        <v>0</v>
      </c>
      <c r="AL31" s="30">
        <v>0</v>
      </c>
      <c r="AM31" s="26" t="e">
        <f t="shared" si="14"/>
        <v>#DIV/0!</v>
      </c>
      <c r="AN31" s="51">
        <v>0</v>
      </c>
      <c r="AO31" s="30">
        <v>0</v>
      </c>
      <c r="AP31" s="47">
        <v>0</v>
      </c>
      <c r="AQ31" s="19"/>
    </row>
    <row r="32" spans="1:43" ht="26.25" customHeight="1" x14ac:dyDescent="0.25">
      <c r="A32" s="85"/>
      <c r="B32" s="88"/>
      <c r="C32" s="17" t="s">
        <v>21</v>
      </c>
      <c r="D32" s="41">
        <f t="shared" ref="D32:D33" si="18">G32+J32+M32+P32+S32+V32+Y32+AB32+AE32+AH32+AK32+AN32</f>
        <v>0</v>
      </c>
      <c r="E32" s="40">
        <f t="shared" si="1"/>
        <v>0</v>
      </c>
      <c r="F32" s="24">
        <v>0</v>
      </c>
      <c r="G32" s="29">
        <v>0</v>
      </c>
      <c r="H32" s="24">
        <v>0</v>
      </c>
      <c r="I32" s="26">
        <v>0</v>
      </c>
      <c r="J32" s="29">
        <v>0</v>
      </c>
      <c r="K32" s="26">
        <v>0</v>
      </c>
      <c r="L32" s="26">
        <v>0</v>
      </c>
      <c r="M32" s="29">
        <v>0</v>
      </c>
      <c r="N32" s="30">
        <v>0</v>
      </c>
      <c r="O32" s="26">
        <v>0</v>
      </c>
      <c r="P32" s="29">
        <v>0</v>
      </c>
      <c r="Q32" s="30">
        <v>0</v>
      </c>
      <c r="R32" s="27">
        <v>0</v>
      </c>
      <c r="S32" s="29">
        <v>0</v>
      </c>
      <c r="T32" s="30">
        <v>0</v>
      </c>
      <c r="U32" s="26">
        <v>0</v>
      </c>
      <c r="V32" s="29">
        <v>0</v>
      </c>
      <c r="W32" s="37">
        <v>0</v>
      </c>
      <c r="X32" s="26">
        <v>0</v>
      </c>
      <c r="Y32" s="29">
        <v>0</v>
      </c>
      <c r="Z32" s="30">
        <v>0</v>
      </c>
      <c r="AA32" s="26">
        <v>0</v>
      </c>
      <c r="AB32" s="29">
        <v>0</v>
      </c>
      <c r="AC32" s="54">
        <v>0</v>
      </c>
      <c r="AD32" s="26">
        <v>0</v>
      </c>
      <c r="AE32" s="29">
        <v>0</v>
      </c>
      <c r="AF32" s="30">
        <v>0</v>
      </c>
      <c r="AG32" s="26">
        <v>0</v>
      </c>
      <c r="AH32" s="29">
        <v>0</v>
      </c>
      <c r="AI32" s="30">
        <v>0</v>
      </c>
      <c r="AJ32" s="26">
        <v>0</v>
      </c>
      <c r="AK32" s="29">
        <v>0</v>
      </c>
      <c r="AL32" s="30">
        <v>0</v>
      </c>
      <c r="AM32" s="26">
        <v>0</v>
      </c>
      <c r="AN32" s="51">
        <v>0</v>
      </c>
      <c r="AO32" s="30">
        <v>0</v>
      </c>
      <c r="AP32" s="30">
        <v>0</v>
      </c>
      <c r="AQ32" s="19"/>
    </row>
    <row r="33" spans="1:43" ht="26.25" customHeight="1" x14ac:dyDescent="0.25">
      <c r="A33" s="86"/>
      <c r="B33" s="89"/>
      <c r="C33" s="15" t="s">
        <v>22</v>
      </c>
      <c r="D33" s="41">
        <f t="shared" si="18"/>
        <v>0</v>
      </c>
      <c r="E33" s="40">
        <f t="shared" si="1"/>
        <v>0</v>
      </c>
      <c r="F33" s="24">
        <v>0</v>
      </c>
      <c r="G33" s="29">
        <v>0</v>
      </c>
      <c r="H33" s="24">
        <v>0</v>
      </c>
      <c r="I33" s="26">
        <v>0</v>
      </c>
      <c r="J33" s="29">
        <v>0</v>
      </c>
      <c r="K33" s="26">
        <v>0</v>
      </c>
      <c r="L33" s="26">
        <v>0</v>
      </c>
      <c r="M33" s="29">
        <v>0</v>
      </c>
      <c r="N33" s="30">
        <v>0</v>
      </c>
      <c r="O33" s="26">
        <v>0</v>
      </c>
      <c r="P33" s="29">
        <v>0</v>
      </c>
      <c r="Q33" s="30">
        <v>0</v>
      </c>
      <c r="R33" s="27">
        <v>0</v>
      </c>
      <c r="S33" s="29">
        <v>0</v>
      </c>
      <c r="T33" s="30">
        <v>0</v>
      </c>
      <c r="U33" s="26">
        <v>0</v>
      </c>
      <c r="V33" s="29">
        <v>0</v>
      </c>
      <c r="W33" s="37">
        <v>0</v>
      </c>
      <c r="X33" s="26">
        <v>0</v>
      </c>
      <c r="Y33" s="29">
        <v>0</v>
      </c>
      <c r="Z33" s="30">
        <v>0</v>
      </c>
      <c r="AA33" s="26">
        <v>0</v>
      </c>
      <c r="AB33" s="51">
        <v>0</v>
      </c>
      <c r="AC33" s="30">
        <v>0</v>
      </c>
      <c r="AD33" s="26">
        <v>0</v>
      </c>
      <c r="AE33" s="29">
        <v>0</v>
      </c>
      <c r="AF33" s="30">
        <v>0</v>
      </c>
      <c r="AG33" s="26">
        <v>0</v>
      </c>
      <c r="AH33" s="29">
        <v>0</v>
      </c>
      <c r="AI33" s="30">
        <v>0</v>
      </c>
      <c r="AJ33" s="26">
        <v>0</v>
      </c>
      <c r="AK33" s="29">
        <v>0</v>
      </c>
      <c r="AL33" s="30">
        <v>0</v>
      </c>
      <c r="AM33" s="26">
        <v>0</v>
      </c>
      <c r="AN33" s="29">
        <v>0</v>
      </c>
      <c r="AO33" s="30">
        <v>0</v>
      </c>
      <c r="AP33" s="30">
        <v>0</v>
      </c>
      <c r="AQ33" s="19"/>
    </row>
    <row r="34" spans="1:43" x14ac:dyDescent="0.25">
      <c r="A34" s="3"/>
      <c r="B34" s="46"/>
      <c r="C34" s="45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1"/>
      <c r="X34" s="2"/>
      <c r="Y34" s="2"/>
      <c r="Z34" s="1"/>
      <c r="AA34" s="1"/>
      <c r="AB34" s="2"/>
      <c r="AC34" s="14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1"/>
      <c r="AO34" s="21"/>
      <c r="AP34" s="22"/>
      <c r="AQ34" s="22"/>
    </row>
    <row r="35" spans="1:43" x14ac:dyDescent="0.25">
      <c r="A35" s="3"/>
      <c r="B35" s="90" t="s">
        <v>30</v>
      </c>
      <c r="C35" s="90"/>
      <c r="D35" s="90"/>
      <c r="E35" s="90"/>
      <c r="F35" s="90"/>
      <c r="G35" s="90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1"/>
      <c r="X35" s="2"/>
      <c r="Y35" s="2"/>
      <c r="Z35" s="1"/>
      <c r="AA35" s="1"/>
      <c r="AB35" s="2"/>
      <c r="AC35" s="14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1"/>
      <c r="AO35" s="21"/>
      <c r="AP35" s="22"/>
      <c r="AQ35" s="22"/>
    </row>
    <row r="36" spans="1:43" ht="32.25" customHeight="1" x14ac:dyDescent="0.25">
      <c r="A36" s="3"/>
      <c r="B36" s="83" t="s">
        <v>29</v>
      </c>
      <c r="C36" s="83"/>
      <c r="D36" s="83"/>
      <c r="E36" s="83"/>
      <c r="F36" s="83"/>
      <c r="G36" s="83"/>
      <c r="H36" s="83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1"/>
      <c r="AP36" s="22"/>
      <c r="AQ36" s="22"/>
    </row>
    <row r="37" spans="1:43" x14ac:dyDescent="0.25">
      <c r="B37" t="s">
        <v>31</v>
      </c>
      <c r="G37" s="34"/>
      <c r="M37" s="34"/>
    </row>
  </sheetData>
  <mergeCells count="37">
    <mergeCell ref="D1:O1"/>
    <mergeCell ref="A10:A12"/>
    <mergeCell ref="B10:B12"/>
    <mergeCell ref="C10:C12"/>
    <mergeCell ref="E5:Y5"/>
    <mergeCell ref="E6:Y6"/>
    <mergeCell ref="E7:Y7"/>
    <mergeCell ref="D10:F11"/>
    <mergeCell ref="G10:AP10"/>
    <mergeCell ref="G11:I11"/>
    <mergeCell ref="J11:L11"/>
    <mergeCell ref="M11:O11"/>
    <mergeCell ref="P11:R11"/>
    <mergeCell ref="AK11:AM11"/>
    <mergeCell ref="AN11:AP11"/>
    <mergeCell ref="AH11:AJ11"/>
    <mergeCell ref="A29:A33"/>
    <mergeCell ref="B29:B33"/>
    <mergeCell ref="B35:G35"/>
    <mergeCell ref="B36:H36"/>
    <mergeCell ref="A19:A23"/>
    <mergeCell ref="B19:B23"/>
    <mergeCell ref="A24:A28"/>
    <mergeCell ref="B24:B28"/>
    <mergeCell ref="A14:A18"/>
    <mergeCell ref="B14:B18"/>
    <mergeCell ref="S11:U11"/>
    <mergeCell ref="V11:X11"/>
    <mergeCell ref="Y11:AA11"/>
    <mergeCell ref="AB11:AD11"/>
    <mergeCell ref="AE11:AG11"/>
    <mergeCell ref="AK9:AP9"/>
    <mergeCell ref="AH1:AP1"/>
    <mergeCell ref="Z2:AP2"/>
    <mergeCell ref="AL3:AP3"/>
    <mergeCell ref="Z1:AG1"/>
    <mergeCell ref="AD3:AG3"/>
  </mergeCells>
  <printOptions horizontalCentered="1"/>
  <pageMargins left="0.11811023622047245" right="0.11811023622047245" top="0.55118110236220474" bottom="0.15748031496062992" header="0.31496062992125984" footer="0.31496062992125984"/>
  <pageSetup paperSize="9" scale="60" fitToWidth="0" orientation="landscape" r:id="rId1"/>
  <colBreaks count="2" manualBreakCount="2">
    <brk id="21" max="1048575" man="1"/>
    <brk id="4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март (2)</vt:lpstr>
      <vt:lpstr>'март (2)'!Область_печати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2019-04-18T09:14:34Z</dcterms:modified>
</cp:coreProperties>
</file>