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фев (2)" sheetId="31" r:id="rId1"/>
  </sheets>
  <definedNames>
    <definedName name="_xlnm.Print_Area" localSheetId="0">'фев (2)'!$A$1:$AV$43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31" l="1"/>
  <c r="D31" i="31"/>
  <c r="E30" i="31"/>
  <c r="D30" i="31"/>
  <c r="E29" i="31"/>
  <c r="D29" i="31"/>
  <c r="J28" i="31"/>
  <c r="L28" i="31" s="1"/>
  <c r="I28" i="31"/>
  <c r="E28" i="31"/>
  <c r="D28" i="31"/>
  <c r="AK27" i="31"/>
  <c r="AB27" i="31"/>
  <c r="Y27" i="31"/>
  <c r="V27" i="31"/>
  <c r="S27" i="31"/>
  <c r="M27" i="31"/>
  <c r="K27" i="31"/>
  <c r="J27" i="31"/>
  <c r="L27" i="31" s="1"/>
  <c r="H27" i="31"/>
  <c r="G27" i="31"/>
  <c r="D27" i="31" s="1"/>
  <c r="E26" i="31"/>
  <c r="D26" i="31"/>
  <c r="S25" i="31"/>
  <c r="E25" i="31"/>
  <c r="D25" i="31"/>
  <c r="V24" i="31"/>
  <c r="S24" i="31"/>
  <c r="D24" i="31" s="1"/>
  <c r="E24" i="31"/>
  <c r="AK23" i="31"/>
  <c r="AK22" i="31" s="1"/>
  <c r="AK12" i="31" s="1"/>
  <c r="AH23" i="31"/>
  <c r="AE23" i="31"/>
  <c r="AE22" i="31" s="1"/>
  <c r="AE12" i="31" s="1"/>
  <c r="AB23" i="31"/>
  <c r="Y23" i="31"/>
  <c r="Y22" i="31" s="1"/>
  <c r="Y12" i="31" s="1"/>
  <c r="V23" i="31"/>
  <c r="S23" i="31"/>
  <c r="S22" i="31" s="1"/>
  <c r="P23" i="31"/>
  <c r="M23" i="31"/>
  <c r="D23" i="31" s="1"/>
  <c r="F23" i="31" s="1"/>
  <c r="J23" i="31"/>
  <c r="E23" i="31"/>
  <c r="AN22" i="31"/>
  <c r="AH22" i="31"/>
  <c r="AB22" i="31"/>
  <c r="V22" i="31"/>
  <c r="P22" i="31"/>
  <c r="K22" i="31"/>
  <c r="L22" i="31" s="1"/>
  <c r="J22" i="31"/>
  <c r="H22" i="31"/>
  <c r="E22" i="31" s="1"/>
  <c r="G22" i="31"/>
  <c r="E21" i="31"/>
  <c r="D21" i="31"/>
  <c r="S20" i="31"/>
  <c r="P20" i="31"/>
  <c r="D20" i="31" s="1"/>
  <c r="E20" i="31"/>
  <c r="AB19" i="31"/>
  <c r="Y19" i="31"/>
  <c r="V19" i="31"/>
  <c r="S19" i="31"/>
  <c r="P19" i="31"/>
  <c r="D19" i="31" s="1"/>
  <c r="F19" i="31" s="1"/>
  <c r="M19" i="31"/>
  <c r="E19" i="31"/>
  <c r="S18" i="31"/>
  <c r="S17" i="31" s="1"/>
  <c r="S12" i="31" s="1"/>
  <c r="P18" i="31"/>
  <c r="L18" i="31"/>
  <c r="E18" i="31"/>
  <c r="D18" i="31"/>
  <c r="AK17" i="31"/>
  <c r="AH17" i="31"/>
  <c r="AE17" i="31"/>
  <c r="AB17" i="31"/>
  <c r="Y17" i="31"/>
  <c r="V17" i="31"/>
  <c r="P17" i="31"/>
  <c r="M17" i="31"/>
  <c r="K17" i="31"/>
  <c r="J17" i="31"/>
  <c r="H17" i="31"/>
  <c r="G17" i="31"/>
  <c r="E17" i="3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 s="1"/>
  <c r="AN15" i="31"/>
  <c r="AK15" i="31"/>
  <c r="AH15" i="31"/>
  <c r="AE15" i="31"/>
  <c r="AB15" i="31"/>
  <c r="V15" i="31"/>
  <c r="S15" i="31"/>
  <c r="J15" i="31"/>
  <c r="H15" i="31"/>
  <c r="E15" i="31" s="1"/>
  <c r="G15" i="31"/>
  <c r="AN14" i="31"/>
  <c r="AK14" i="31"/>
  <c r="AH14" i="31"/>
  <c r="AE14" i="31"/>
  <c r="AB14" i="31"/>
  <c r="Y14" i="31"/>
  <c r="V14" i="31"/>
  <c r="P14" i="31"/>
  <c r="M14" i="31"/>
  <c r="K14" i="31"/>
  <c r="J14" i="31"/>
  <c r="H14" i="31"/>
  <c r="G14" i="31"/>
  <c r="E14" i="31"/>
  <c r="AN13" i="31"/>
  <c r="AK13" i="31"/>
  <c r="AH13" i="31"/>
  <c r="AE13" i="31"/>
  <c r="AB13" i="31"/>
  <c r="Y13" i="31"/>
  <c r="V13" i="31"/>
  <c r="S13" i="31"/>
  <c r="P13" i="31"/>
  <c r="M13" i="31"/>
  <c r="K13" i="31"/>
  <c r="J13" i="31"/>
  <c r="L13" i="31" s="1"/>
  <c r="H13" i="31"/>
  <c r="G13" i="31"/>
  <c r="D13" i="31" s="1"/>
  <c r="AN12" i="31"/>
  <c r="AH12" i="31"/>
  <c r="AB12" i="31"/>
  <c r="V12" i="31"/>
  <c r="P12" i="31"/>
  <c r="K12" i="31"/>
  <c r="H12" i="31"/>
  <c r="E12" i="31"/>
  <c r="G12" i="31" l="1"/>
  <c r="I12" i="31" s="1"/>
  <c r="J12" i="31"/>
  <c r="I13" i="31"/>
  <c r="D14" i="31"/>
  <c r="F14" i="31" s="1"/>
  <c r="S14" i="31"/>
  <c r="P15" i="31"/>
  <c r="D15" i="31" s="1"/>
  <c r="F15" i="31" s="1"/>
  <c r="D17" i="31"/>
  <c r="F17" i="31" s="1"/>
  <c r="L17" i="31"/>
  <c r="F18" i="31"/>
  <c r="M22" i="31"/>
  <c r="I27" i="31"/>
  <c r="F16" i="31"/>
  <c r="E13" i="31"/>
  <c r="F20" i="31"/>
  <c r="F24" i="31"/>
  <c r="E27" i="31"/>
  <c r="F27" i="31" s="1"/>
  <c r="F28" i="31"/>
  <c r="F25" i="31"/>
  <c r="L12" i="31" l="1"/>
  <c r="M12" i="31"/>
  <c r="D12" i="31" s="1"/>
  <c r="F12" i="31" s="1"/>
  <c r="D22" i="31"/>
  <c r="F22" i="31" s="1"/>
  <c r="F13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<sst xmlns="http://schemas.openxmlformats.org/spreadsheetml/2006/main" count="92" uniqueCount="43">
  <si>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</si>
  <si>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</si>
  <si>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</si>
  <si>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</si>
  <si>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</si>
  <si>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</si>
  <si>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</si>
  <si>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</si>
  <si>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</si>
  <si>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</si>
  <si>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</si>
  <si>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</si>
  <si>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</si>
  <si>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</si>
  <si>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</si>
  <si>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</si>
  <si>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</si>
  <si>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</si>
  <si>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</si>
  <si>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</si>
  <si>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</si>
  <si>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</si>
  <si>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</si>
  <si>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</si>
  <si>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</si>
  <si>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</si>
  <si>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</si>
  <si>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</si>
  <si>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</si>
  <si>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</si>
  <si>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</si>
  <si>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</si>
  <si>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</si>
  <si>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</si>
  <si>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</si>
  <si>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</si>
  <si>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Сетевой график о финансовом обеспечении реализации в 2020 году муниципальной программы 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</si>
  <si>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</si>
  <si>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</si>
  <si>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Исполнитель: В.А. Глушкова</t>
  </si>
  <si>
    <t>городской округ город Мегион по состоянию на 01.03.2020</t>
  </si>
  <si>
    <t>2020 год</t>
  </si>
  <si>
    <t>И.О.начальника отдела культуры                                          В.А.Пальченко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</si>
</sst>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0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2" fillId="7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7" borderId="3" xfId="0" applyNumberFormat="1" applyFont="1" applyFill="1" applyBorder="1" applyAlignment="1">
      <alignment horizontal="center" vertical="center" wrapText="1"/>
    </xf>
    <xf numFmtId="164" fontId="4" fillId="7" borderId="4" xfId="0" applyNumberFormat="1" applyFont="1" applyFill="1" applyBorder="1" applyAlignment="1">
      <alignment horizontal="center" vertical="center" wrapText="1"/>
    </xf>
    <xf numFmtId="164" fontId="4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topLeftCell="A10" zoomScale="75" zoomScaleNormal="100" zoomScaleSheetLayoutView="75" workbookViewId="0">
      <selection activeCell="K34" sqref="K34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03" t="s">
        <v>28</v>
      </c>
      <c r="AM1" s="104"/>
      <c r="AN1" s="104"/>
      <c r="AO1" s="104"/>
      <c r="AP1" s="104"/>
      <c r="AQ1" s="4"/>
    </row>
    <row r="2" spans="1:43" x14ac:dyDescent="0.25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105" t="s">
        <v>29</v>
      </c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4"/>
    </row>
    <row r="3" spans="1:43" x14ac:dyDescent="0.25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03" t="s">
        <v>30</v>
      </c>
      <c r="AM3" s="104"/>
      <c r="AN3" s="104"/>
      <c r="AO3" s="104"/>
      <c r="AP3" s="104"/>
      <c r="AQ3" s="4"/>
    </row>
    <row r="4" spans="1:43" x14ac:dyDescent="0.25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5"/>
      <c r="E5" s="89" t="s">
        <v>36</v>
      </c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5"/>
      <c r="E6" s="89" t="s">
        <v>37</v>
      </c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5"/>
      <c r="E7" s="89" t="s">
        <v>40</v>
      </c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91" t="s">
        <v>31</v>
      </c>
      <c r="AM9" s="92"/>
      <c r="AN9" s="92"/>
      <c r="AO9" s="92"/>
      <c r="AP9" s="92"/>
      <c r="AQ9" s="4"/>
    </row>
    <row r="10" spans="1:43" ht="15" customHeight="1" x14ac:dyDescent="0.25">
      <c r="A10" s="87" t="s">
        <v>0</v>
      </c>
      <c r="B10" s="87" t="s">
        <v>1</v>
      </c>
      <c r="C10" s="78" t="s">
        <v>2</v>
      </c>
      <c r="D10" s="93" t="s">
        <v>41</v>
      </c>
      <c r="E10" s="94"/>
      <c r="F10" s="95"/>
      <c r="G10" s="106" t="s">
        <v>3</v>
      </c>
      <c r="H10" s="107"/>
      <c r="I10" s="108"/>
      <c r="J10" s="96" t="s">
        <v>4</v>
      </c>
      <c r="K10" s="97"/>
      <c r="L10" s="98"/>
      <c r="M10" s="99" t="s">
        <v>5</v>
      </c>
      <c r="N10" s="100"/>
      <c r="O10" s="101"/>
      <c r="P10" s="99" t="s">
        <v>6</v>
      </c>
      <c r="Q10" s="100"/>
      <c r="R10" s="101"/>
      <c r="S10" s="86" t="s">
        <v>7</v>
      </c>
      <c r="T10" s="86"/>
      <c r="U10" s="86"/>
      <c r="V10" s="77" t="s">
        <v>8</v>
      </c>
      <c r="W10" s="77"/>
      <c r="X10" s="77"/>
      <c r="Y10" s="77" t="s">
        <v>9</v>
      </c>
      <c r="Z10" s="77"/>
      <c r="AA10" s="77"/>
      <c r="AB10" s="77" t="s">
        <v>10</v>
      </c>
      <c r="AC10" s="77"/>
      <c r="AD10" s="77"/>
      <c r="AE10" s="77" t="s">
        <v>11</v>
      </c>
      <c r="AF10" s="77"/>
      <c r="AG10" s="77"/>
      <c r="AH10" s="77" t="s">
        <v>12</v>
      </c>
      <c r="AI10" s="77"/>
      <c r="AJ10" s="77"/>
      <c r="AK10" s="86" t="s">
        <v>13</v>
      </c>
      <c r="AL10" s="86"/>
      <c r="AM10" s="86"/>
      <c r="AN10" s="109" t="s">
        <v>14</v>
      </c>
      <c r="AO10" s="109"/>
      <c r="AP10" s="109"/>
      <c r="AQ10" s="8"/>
    </row>
    <row r="11" spans="1:43" ht="15" customHeight="1" x14ac:dyDescent="0.25">
      <c r="A11" s="88"/>
      <c r="B11" s="88"/>
      <c r="C11" s="79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</row>
    <row r="12" spans="1:43" ht="28.5" customHeight="1" x14ac:dyDescent="0.25">
      <c r="A12" s="80"/>
      <c r="B12" s="83" t="s">
        <v>38</v>
      </c>
      <c r="C12" s="16" t="s">
        <v>20</v>
      </c>
      <c r="D12" s="39">
        <f t="shared" ref="D12:E20" si="0">G12+J12+M12+P12+S12+V12+Y12+AB12+AE12+AH12+AK12+AN12</f>
        <v>407827.31800000003</v>
      </c>
      <c r="E12" s="39">
        <f t="shared" si="0"/>
        <v>44766.524999999994</v>
      </c>
      <c r="F12" s="59">
        <f t="shared" ref="F12:F20" si="1">E12/D12*100</f>
        <v>10.976833337093909</v>
      </c>
      <c r="G12" s="26">
        <f t="shared" ref="G12:H16" si="2">G17+G22+G27</f>
        <v>26182.3</v>
      </c>
      <c r="H12" s="58">
        <f t="shared" si="2"/>
        <v>10562.7</v>
      </c>
      <c r="I12" s="58">
        <f>H12/G12*100</f>
        <v>40.342903411846933</v>
      </c>
      <c r="J12" s="26">
        <f>J17+J22+J27</f>
        <v>33519.72</v>
      </c>
      <c r="K12" s="58">
        <f>K13+K14+K15+K16</f>
        <v>34203.824999999997</v>
      </c>
      <c r="L12" s="26">
        <f>K12/J12*100</f>
        <v>102.04090308630262</v>
      </c>
      <c r="M12" s="26">
        <f>M17+M22+M27</f>
        <v>36412.553</v>
      </c>
      <c r="N12" s="58">
        <v>0</v>
      </c>
      <c r="O12" s="26">
        <v>0</v>
      </c>
      <c r="P12" s="26">
        <f>P17+P22+P27</f>
        <v>37284.222999999998</v>
      </c>
      <c r="Q12" s="58">
        <v>0</v>
      </c>
      <c r="R12" s="58">
        <v>0</v>
      </c>
      <c r="S12" s="58">
        <f>S17+S22+S27</f>
        <v>38912.502999999997</v>
      </c>
      <c r="T12" s="58">
        <v>0</v>
      </c>
      <c r="U12" s="26">
        <v>0</v>
      </c>
      <c r="V12" s="26">
        <f>V17+V22+V27</f>
        <v>38368.853000000003</v>
      </c>
      <c r="W12" s="36">
        <v>0</v>
      </c>
      <c r="X12" s="26">
        <v>0</v>
      </c>
      <c r="Y12" s="26">
        <f>Y17+Y22+Y27</f>
        <v>36343.385999999999</v>
      </c>
      <c r="Z12" s="26">
        <v>0</v>
      </c>
      <c r="AA12" s="26">
        <v>0</v>
      </c>
      <c r="AB12" s="26">
        <f>AB17+AB22+AB27</f>
        <v>35806.620000000003</v>
      </c>
      <c r="AC12" s="26">
        <v>0</v>
      </c>
      <c r="AD12" s="26">
        <v>0</v>
      </c>
      <c r="AE12" s="26">
        <f>AE17+AE22+AE27</f>
        <v>33651.32</v>
      </c>
      <c r="AF12" s="26">
        <v>0</v>
      </c>
      <c r="AG12" s="26">
        <v>0</v>
      </c>
      <c r="AH12" s="26">
        <f>AH17+AH22+AH27</f>
        <v>37633.32</v>
      </c>
      <c r="AI12" s="26">
        <v>0</v>
      </c>
      <c r="AJ12" s="26">
        <v>0</v>
      </c>
      <c r="AK12" s="26">
        <f>AK17+AK22+AK27</f>
        <v>30164.12</v>
      </c>
      <c r="AL12" s="26">
        <v>0</v>
      </c>
      <c r="AM12" s="26">
        <v>0</v>
      </c>
      <c r="AN12" s="26">
        <f>AN17+AN22+AN27</f>
        <v>23548.399999999998</v>
      </c>
      <c r="AO12" s="26">
        <v>0</v>
      </c>
      <c r="AP12" s="26">
        <v>0</v>
      </c>
      <c r="AQ12" s="17"/>
    </row>
    <row r="13" spans="1:43" ht="39" customHeight="1" x14ac:dyDescent="0.25">
      <c r="A13" s="81"/>
      <c r="B13" s="84"/>
      <c r="C13" s="18" t="s">
        <v>21</v>
      </c>
      <c r="D13" s="41">
        <f t="shared" si="0"/>
        <v>400634.02</v>
      </c>
      <c r="E13" s="41">
        <f t="shared" si="0"/>
        <v>44766.524999999994</v>
      </c>
      <c r="F13" s="59">
        <f t="shared" si="1"/>
        <v>11.173920028059522</v>
      </c>
      <c r="G13" s="26">
        <f t="shared" si="2"/>
        <v>26182.3</v>
      </c>
      <c r="H13" s="58">
        <f t="shared" si="2"/>
        <v>10562.7</v>
      </c>
      <c r="I13" s="26">
        <f>H13/G13*100</f>
        <v>40.342903411846933</v>
      </c>
      <c r="J13" s="26">
        <f>J18+J23+J28</f>
        <v>33519.72</v>
      </c>
      <c r="K13" s="58">
        <f>K18+K23+K28</f>
        <v>34203.824999999997</v>
      </c>
      <c r="L13" s="26">
        <f>K13/J13*100</f>
        <v>102.04090308630262</v>
      </c>
      <c r="M13" s="26">
        <f>M18+M23+M28</f>
        <v>36323.72</v>
      </c>
      <c r="N13" s="58">
        <v>0</v>
      </c>
      <c r="O13" s="26">
        <v>0</v>
      </c>
      <c r="P13" s="26">
        <f>P18+P23+P28</f>
        <v>37119.69</v>
      </c>
      <c r="Q13" s="58">
        <v>0</v>
      </c>
      <c r="R13" s="58">
        <v>0</v>
      </c>
      <c r="S13" s="58">
        <f>S18+S23+S28</f>
        <v>37932.769999999997</v>
      </c>
      <c r="T13" s="58">
        <v>0</v>
      </c>
      <c r="U13" s="26">
        <v>0</v>
      </c>
      <c r="V13" s="26">
        <f>V18+V23+V28</f>
        <v>37576.519999999997</v>
      </c>
      <c r="W13" s="36">
        <v>0</v>
      </c>
      <c r="X13" s="26">
        <v>0</v>
      </c>
      <c r="Y13" s="26">
        <f>Y18+Y23+Y28</f>
        <v>36179.119999999995</v>
      </c>
      <c r="Z13" s="26">
        <v>0</v>
      </c>
      <c r="AA13" s="26">
        <v>0</v>
      </c>
      <c r="AB13" s="26">
        <f>AB18+AB23+AB28</f>
        <v>35803.020000000004</v>
      </c>
      <c r="AC13" s="26">
        <v>0</v>
      </c>
      <c r="AD13" s="26">
        <v>0</v>
      </c>
      <c r="AE13" s="26">
        <f>AE18+AE23+AE28</f>
        <v>33651.32</v>
      </c>
      <c r="AF13" s="26">
        <v>0</v>
      </c>
      <c r="AG13" s="26">
        <v>0</v>
      </c>
      <c r="AH13" s="26">
        <f>AH18+AH23+AH28</f>
        <v>32633.32</v>
      </c>
      <c r="AI13" s="26">
        <v>0</v>
      </c>
      <c r="AJ13" s="26">
        <v>0</v>
      </c>
      <c r="AK13" s="26">
        <f>AK18+AK23+AK28</f>
        <v>30164.12</v>
      </c>
      <c r="AL13" s="26">
        <v>0</v>
      </c>
      <c r="AM13" s="26">
        <v>0</v>
      </c>
      <c r="AN13" s="26">
        <f>AN18+AN23+AN28</f>
        <v>23548.399999999998</v>
      </c>
      <c r="AO13" s="26">
        <v>0</v>
      </c>
      <c r="AP13" s="59">
        <v>0</v>
      </c>
      <c r="AQ13" s="19"/>
    </row>
    <row r="14" spans="1:43" ht="30" customHeight="1" x14ac:dyDescent="0.25">
      <c r="A14" s="81"/>
      <c r="B14" s="84"/>
      <c r="C14" s="18" t="s">
        <v>22</v>
      </c>
      <c r="D14" s="41">
        <f t="shared" si="0"/>
        <v>1713.2979999999998</v>
      </c>
      <c r="E14" s="41">
        <f t="shared" si="0"/>
        <v>0</v>
      </c>
      <c r="F14" s="25">
        <f t="shared" si="1"/>
        <v>0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f>K19+K24+K29</f>
        <v>0</v>
      </c>
      <c r="L14" s="27" t="e">
        <v>#DIV/0!</v>
      </c>
      <c r="M14" s="26">
        <f>M19+M24+M29</f>
        <v>88.832999999999998</v>
      </c>
      <c r="N14" s="28">
        <v>0</v>
      </c>
      <c r="O14" s="27">
        <v>0</v>
      </c>
      <c r="P14" s="26">
        <f>P19+P24+P29</f>
        <v>164.53300000000002</v>
      </c>
      <c r="Q14" s="28">
        <v>0</v>
      </c>
      <c r="R14" s="28">
        <v>0</v>
      </c>
      <c r="S14" s="29">
        <f>S19+S24+S29</f>
        <v>689.33299999999997</v>
      </c>
      <c r="T14" s="28">
        <v>0</v>
      </c>
      <c r="U14" s="27">
        <v>0</v>
      </c>
      <c r="V14" s="29">
        <f>V19+V24+V29</f>
        <v>602.73299999999995</v>
      </c>
      <c r="W14" s="37">
        <v>0</v>
      </c>
      <c r="X14" s="27">
        <v>0</v>
      </c>
      <c r="Y14" s="29">
        <f>Y19+Y24+Y29</f>
        <v>164.26599999999999</v>
      </c>
      <c r="Z14" s="28">
        <v>0</v>
      </c>
      <c r="AA14" s="27">
        <v>0</v>
      </c>
      <c r="AB14" s="29">
        <f>AB19+AB24+AB29</f>
        <v>3.6</v>
      </c>
      <c r="AC14" s="28">
        <v>0</v>
      </c>
      <c r="AD14" s="27">
        <v>0</v>
      </c>
      <c r="AE14" s="29">
        <f>AE19+AE24+AE29</f>
        <v>0</v>
      </c>
      <c r="AF14" s="28">
        <v>0</v>
      </c>
      <c r="AG14" s="27" t="e">
        <v>#DIV/0!</v>
      </c>
      <c r="AH14" s="29">
        <f>AH19+AH24+AH29</f>
        <v>0</v>
      </c>
      <c r="AI14" s="28">
        <v>0</v>
      </c>
      <c r="AJ14" s="27" t="e">
        <v>#DIV/0!</v>
      </c>
      <c r="AK14" s="29">
        <f>AK19+AK24+AK29</f>
        <v>0</v>
      </c>
      <c r="AL14" s="28">
        <v>0</v>
      </c>
      <c r="AM14" s="27" t="e">
        <v>#DIV/0!</v>
      </c>
      <c r="AN14" s="44">
        <f>AN19+AN24+AN29</f>
        <v>0</v>
      </c>
      <c r="AO14" s="28">
        <v>0</v>
      </c>
      <c r="AP14" s="45" t="e">
        <v>#DIV/0!</v>
      </c>
      <c r="AQ14" s="20"/>
    </row>
    <row r="15" spans="1:43" ht="33" customHeight="1" x14ac:dyDescent="0.25">
      <c r="A15" s="81"/>
      <c r="B15" s="84"/>
      <c r="C15" s="18" t="s">
        <v>23</v>
      </c>
      <c r="D15" s="41">
        <f t="shared" si="0"/>
        <v>5480</v>
      </c>
      <c r="E15" s="41">
        <f t="shared" si="0"/>
        <v>0</v>
      </c>
      <c r="F15" s="25">
        <f t="shared" si="1"/>
        <v>0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v>0</v>
      </c>
      <c r="N15" s="28">
        <v>0</v>
      </c>
      <c r="O15" s="27" t="e">
        <v>#DIV/0!</v>
      </c>
      <c r="P15" s="26">
        <f>P20+P25+P30</f>
        <v>0</v>
      </c>
      <c r="Q15" s="28">
        <v>0</v>
      </c>
      <c r="R15" s="28">
        <v>0</v>
      </c>
      <c r="S15" s="26">
        <f>S20+S25+S30</f>
        <v>290.39999999999998</v>
      </c>
      <c r="T15" s="28">
        <v>0</v>
      </c>
      <c r="U15" s="27">
        <v>0</v>
      </c>
      <c r="V15" s="26">
        <f>V20+V25+V30</f>
        <v>189.6</v>
      </c>
      <c r="W15" s="37">
        <v>0</v>
      </c>
      <c r="X15" s="27">
        <v>0</v>
      </c>
      <c r="Y15" s="26">
        <v>0</v>
      </c>
      <c r="Z15" s="28"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0</v>
      </c>
      <c r="AF15" s="28">
        <v>0</v>
      </c>
      <c r="AG15" s="27" t="e">
        <v>#DIV/0!</v>
      </c>
      <c r="AH15" s="26">
        <f>AH20+AH25+AH30</f>
        <v>5000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82"/>
      <c r="B16" s="85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66" t="s">
        <v>25</v>
      </c>
      <c r="B17" s="74" t="s">
        <v>33</v>
      </c>
      <c r="C17" s="16" t="s">
        <v>20</v>
      </c>
      <c r="D17" s="39">
        <f t="shared" si="0"/>
        <v>11271.608</v>
      </c>
      <c r="E17" s="39">
        <f t="shared" si="0"/>
        <v>0.82499999999999996</v>
      </c>
      <c r="F17" s="32">
        <f t="shared" si="1"/>
        <v>7.3192751202845237E-3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168</v>
      </c>
      <c r="K17" s="32">
        <f>K18+K19+K20+K21</f>
        <v>0.82499999999999996</v>
      </c>
      <c r="L17" s="32">
        <f>K17/J17*100</f>
        <v>0.49107142857142855</v>
      </c>
      <c r="M17" s="32">
        <f>M18+M19+M20+M21</f>
        <v>330.83299999999997</v>
      </c>
      <c r="N17" s="32">
        <v>0</v>
      </c>
      <c r="O17" s="32">
        <v>0</v>
      </c>
      <c r="P17" s="32">
        <f>P18+P19+P20+P21</f>
        <v>1035.4929999999999</v>
      </c>
      <c r="Q17" s="32">
        <v>0</v>
      </c>
      <c r="R17" s="33">
        <v>0</v>
      </c>
      <c r="S17" s="32">
        <f>S18+S19+S20+S21</f>
        <v>850.28300000000002</v>
      </c>
      <c r="T17" s="32">
        <v>0</v>
      </c>
      <c r="U17" s="33">
        <v>0</v>
      </c>
      <c r="V17" s="32">
        <f>V18+V19+V20+V21</f>
        <v>897.13300000000004</v>
      </c>
      <c r="W17" s="39">
        <v>0</v>
      </c>
      <c r="X17" s="33">
        <v>0</v>
      </c>
      <c r="Y17" s="32">
        <f>Y18+Y19+Y20+Y21</f>
        <v>971.16599999999994</v>
      </c>
      <c r="Z17" s="32">
        <v>0</v>
      </c>
      <c r="AA17" s="33">
        <v>0</v>
      </c>
      <c r="AB17" s="32">
        <f>AB18+AB19+AB20+AB21</f>
        <v>725.6</v>
      </c>
      <c r="AC17" s="32">
        <v>0</v>
      </c>
      <c r="AD17" s="33">
        <v>0</v>
      </c>
      <c r="AE17" s="32">
        <f>AE18+AE19+AE20+AE21</f>
        <v>729.1</v>
      </c>
      <c r="AF17" s="32">
        <v>0</v>
      </c>
      <c r="AG17" s="33">
        <v>0</v>
      </c>
      <c r="AH17" s="32">
        <f>AH18+AH19+AH20+AH21</f>
        <v>5564</v>
      </c>
      <c r="AI17" s="32">
        <v>0</v>
      </c>
      <c r="AJ17" s="33">
        <v>0</v>
      </c>
      <c r="AK17" s="32">
        <f>AK18+AK19+AK20+AK21</f>
        <v>0</v>
      </c>
      <c r="AL17" s="32">
        <v>0</v>
      </c>
      <c r="AM17" s="33" t="e">
        <v>#DIV/0!</v>
      </c>
      <c r="AN17" s="32">
        <v>0</v>
      </c>
      <c r="AO17" s="32">
        <v>0</v>
      </c>
      <c r="AP17" s="32" t="e">
        <v>#DIV/0!</v>
      </c>
      <c r="AQ17" s="17"/>
    </row>
    <row r="18" spans="1:43" ht="26.25" customHeight="1" x14ac:dyDescent="0.25">
      <c r="A18" s="67"/>
      <c r="B18" s="75"/>
      <c r="C18" s="18" t="s">
        <v>21</v>
      </c>
      <c r="D18" s="41">
        <f t="shared" si="0"/>
        <v>5678.31</v>
      </c>
      <c r="E18" s="41">
        <f t="shared" si="0"/>
        <v>0.82499999999999996</v>
      </c>
      <c r="F18" s="25">
        <f t="shared" si="1"/>
        <v>1.4528970767710812E-2</v>
      </c>
      <c r="G18" s="30">
        <v>0</v>
      </c>
      <c r="H18" s="25">
        <v>0</v>
      </c>
      <c r="I18" s="27" t="e">
        <v>#DIV/0!</v>
      </c>
      <c r="J18" s="30">
        <v>168</v>
      </c>
      <c r="K18" s="60">
        <v>0.82499999999999996</v>
      </c>
      <c r="L18" s="27">
        <f>K18/J18*100</f>
        <v>0.49107142857142855</v>
      </c>
      <c r="M18" s="30">
        <v>242</v>
      </c>
      <c r="N18" s="25">
        <v>0</v>
      </c>
      <c r="O18" s="27">
        <v>0</v>
      </c>
      <c r="P18" s="30">
        <f>928.2-57.25+0.01</f>
        <v>870.96</v>
      </c>
      <c r="Q18" s="25">
        <v>0</v>
      </c>
      <c r="R18" s="28">
        <v>0</v>
      </c>
      <c r="S18" s="30">
        <f>778.2-57.25</f>
        <v>720.95</v>
      </c>
      <c r="T18" s="25">
        <v>0</v>
      </c>
      <c r="U18" s="27">
        <v>0</v>
      </c>
      <c r="V18" s="55">
        <v>854.4</v>
      </c>
      <c r="W18" s="56">
        <v>0</v>
      </c>
      <c r="X18" s="27">
        <v>0</v>
      </c>
      <c r="Y18" s="30">
        <v>806.9</v>
      </c>
      <c r="Z18" s="25">
        <v>0</v>
      </c>
      <c r="AA18" s="27">
        <v>0</v>
      </c>
      <c r="AB18" s="30">
        <v>722</v>
      </c>
      <c r="AC18" s="25">
        <v>0</v>
      </c>
      <c r="AD18" s="27">
        <v>0</v>
      </c>
      <c r="AE18" s="30">
        <v>729.1</v>
      </c>
      <c r="AF18" s="25">
        <v>0</v>
      </c>
      <c r="AG18" s="27">
        <v>0</v>
      </c>
      <c r="AH18" s="30">
        <v>564</v>
      </c>
      <c r="AI18" s="25">
        <v>0</v>
      </c>
      <c r="AJ18" s="27">
        <v>0</v>
      </c>
      <c r="AK18" s="30">
        <v>0</v>
      </c>
      <c r="AL18" s="25">
        <v>0</v>
      </c>
      <c r="AM18" s="27" t="e">
        <v>#DIV/0!</v>
      </c>
      <c r="AN18" s="47">
        <v>0</v>
      </c>
      <c r="AO18" s="25">
        <v>0</v>
      </c>
      <c r="AP18" s="43" t="e">
        <v>#DIV/0!</v>
      </c>
      <c r="AQ18" s="19"/>
    </row>
    <row r="19" spans="1:43" ht="26.25" customHeight="1" x14ac:dyDescent="0.25">
      <c r="A19" s="67"/>
      <c r="B19" s="75"/>
      <c r="C19" s="16" t="s">
        <v>22</v>
      </c>
      <c r="D19" s="41">
        <f t="shared" si="0"/>
        <v>593.298</v>
      </c>
      <c r="E19" s="41">
        <f t="shared" si="0"/>
        <v>0</v>
      </c>
      <c r="F19" s="25">
        <f t="shared" si="1"/>
        <v>0</v>
      </c>
      <c r="G19" s="30">
        <v>0</v>
      </c>
      <c r="H19" s="25">
        <v>0</v>
      </c>
      <c r="I19" s="27" t="e">
        <v>#DIV/0!</v>
      </c>
      <c r="J19" s="30">
        <v>0</v>
      </c>
      <c r="K19" s="27">
        <v>0</v>
      </c>
      <c r="L19" s="27" t="e">
        <v>#DIV/0!</v>
      </c>
      <c r="M19" s="30">
        <f>94.7-5.867</f>
        <v>88.832999999999998</v>
      </c>
      <c r="N19" s="31">
        <v>0</v>
      </c>
      <c r="O19" s="27">
        <v>0</v>
      </c>
      <c r="P19" s="30">
        <f>170.4-5.867</f>
        <v>164.53300000000002</v>
      </c>
      <c r="Q19" s="31">
        <v>0</v>
      </c>
      <c r="R19" s="28">
        <v>0</v>
      </c>
      <c r="S19" s="30">
        <f>135.2-5.867</f>
        <v>129.333</v>
      </c>
      <c r="T19" s="25">
        <v>0</v>
      </c>
      <c r="U19" s="27">
        <v>0</v>
      </c>
      <c r="V19" s="30">
        <f>48.6-5.867</f>
        <v>42.733000000000004</v>
      </c>
      <c r="W19" s="56">
        <v>0</v>
      </c>
      <c r="X19" s="27">
        <v>0</v>
      </c>
      <c r="Y19" s="30">
        <f>176-11.734</f>
        <v>164.26599999999999</v>
      </c>
      <c r="Z19" s="25">
        <v>0</v>
      </c>
      <c r="AA19" s="27">
        <v>0</v>
      </c>
      <c r="AB19" s="30">
        <f>3.6</f>
        <v>3.6</v>
      </c>
      <c r="AC19" s="25">
        <v>0</v>
      </c>
      <c r="AD19" s="27">
        <v>0</v>
      </c>
      <c r="AE19" s="30">
        <v>0</v>
      </c>
      <c r="AF19" s="25">
        <v>0</v>
      </c>
      <c r="AG19" s="27" t="e">
        <v>#DIV/0!</v>
      </c>
      <c r="AH19" s="30">
        <v>0</v>
      </c>
      <c r="AI19" s="25">
        <v>0</v>
      </c>
      <c r="AJ19" s="27" t="e">
        <v>#DIV/0!</v>
      </c>
      <c r="AK19" s="30">
        <v>0</v>
      </c>
      <c r="AL19" s="25">
        <v>0</v>
      </c>
      <c r="AM19" s="27" t="e">
        <v>#DIV/0!</v>
      </c>
      <c r="AN19" s="47">
        <v>0</v>
      </c>
      <c r="AO19" s="25">
        <v>0</v>
      </c>
      <c r="AP19" s="43" t="e">
        <v>#DIV/0!</v>
      </c>
      <c r="AQ19" s="20"/>
    </row>
    <row r="20" spans="1:43" ht="26.25" customHeight="1" x14ac:dyDescent="0.25">
      <c r="A20" s="67"/>
      <c r="B20" s="75"/>
      <c r="C20" s="18" t="s">
        <v>23</v>
      </c>
      <c r="D20" s="41">
        <f t="shared" si="0"/>
        <v>5000</v>
      </c>
      <c r="E20" s="41">
        <f t="shared" si="0"/>
        <v>0</v>
      </c>
      <c r="F20" s="25">
        <f t="shared" si="1"/>
        <v>0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31">
        <v>0</v>
      </c>
      <c r="U20" s="27">
        <v>0</v>
      </c>
      <c r="V20" s="30">
        <v>0</v>
      </c>
      <c r="W20" s="38">
        <v>0</v>
      </c>
      <c r="X20" s="27" t="e">
        <v>#DIV/0!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5000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68"/>
      <c r="B21" s="76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66" t="s">
        <v>26</v>
      </c>
      <c r="B22" s="69" t="s">
        <v>34</v>
      </c>
      <c r="C22" s="16" t="s">
        <v>20</v>
      </c>
      <c r="D22" s="39">
        <f>G22+J22+M22+P22+S22+V22+Y22+AB22+AE22+AH22+AK22+AN22</f>
        <v>7434.2099999999991</v>
      </c>
      <c r="E22" s="39">
        <f>H22+K22+N22+Q22+T22+W22+Z22+AC22+AF22+AI22+AL22+AO22</f>
        <v>0</v>
      </c>
      <c r="F22" s="32">
        <f>E22/D22*100</f>
        <v>0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124.62</v>
      </c>
      <c r="K22" s="33">
        <f>K23+K24+K25+K26</f>
        <v>0</v>
      </c>
      <c r="L22" s="33">
        <f>K22/J22*100</f>
        <v>0</v>
      </c>
      <c r="M22" s="32">
        <f>M23+M24+M25+M26</f>
        <v>1019.62</v>
      </c>
      <c r="N22" s="32">
        <v>0</v>
      </c>
      <c r="O22" s="33">
        <v>0</v>
      </c>
      <c r="P22" s="32">
        <f>P23+P24+P25+P26</f>
        <v>624.13</v>
      </c>
      <c r="Q22" s="32">
        <v>0</v>
      </c>
      <c r="R22" s="33">
        <v>0</v>
      </c>
      <c r="S22" s="32">
        <f>S23+S24+S25+S26</f>
        <v>1430.3200000000002</v>
      </c>
      <c r="T22" s="32">
        <v>0</v>
      </c>
      <c r="U22" s="33">
        <v>0</v>
      </c>
      <c r="V22" s="32">
        <f>V23+V24+V25+V26</f>
        <v>1253.2199999999998</v>
      </c>
      <c r="W22" s="39">
        <v>0</v>
      </c>
      <c r="X22" s="33">
        <v>0</v>
      </c>
      <c r="Y22" s="32">
        <f>Y23+Y24+Y25+Y26</f>
        <v>503.62</v>
      </c>
      <c r="Z22" s="32">
        <v>0</v>
      </c>
      <c r="AA22" s="33">
        <v>0</v>
      </c>
      <c r="AB22" s="32">
        <f>AB23+AB24+AB25+AB26</f>
        <v>503.62</v>
      </c>
      <c r="AC22" s="32">
        <v>0</v>
      </c>
      <c r="AD22" s="33">
        <v>0</v>
      </c>
      <c r="AE22" s="32">
        <f>AE23+AE24+AE25+AE26</f>
        <v>503.62</v>
      </c>
      <c r="AF22" s="32">
        <v>0</v>
      </c>
      <c r="AG22" s="33">
        <v>0</v>
      </c>
      <c r="AH22" s="32">
        <f>AH23+AH24+AH25+AH26</f>
        <v>503.62</v>
      </c>
      <c r="AI22" s="32">
        <v>0</v>
      </c>
      <c r="AJ22" s="33">
        <v>0</v>
      </c>
      <c r="AK22" s="32">
        <f>AK23+AK24+AK25+AK26</f>
        <v>967.82</v>
      </c>
      <c r="AL22" s="32">
        <v>0</v>
      </c>
      <c r="AM22" s="33">
        <v>0</v>
      </c>
      <c r="AN22" s="48">
        <f>AN23+AN24+AN25+AN26</f>
        <v>0</v>
      </c>
      <c r="AO22" s="32">
        <v>0</v>
      </c>
      <c r="AP22" s="32" t="e">
        <v>#DIV/0!</v>
      </c>
      <c r="AQ22" s="17"/>
    </row>
    <row r="23" spans="1:43" ht="26.25" customHeight="1" x14ac:dyDescent="0.25">
      <c r="A23" s="67"/>
      <c r="B23" s="70"/>
      <c r="C23" s="16" t="s">
        <v>21</v>
      </c>
      <c r="D23" s="41">
        <f t="shared" ref="D23:E31" si="3">G23+J23+M23+P23+S23+V23+Y23+AB23+AE23+AH23+AK23+AN23</f>
        <v>5834.2099999999991</v>
      </c>
      <c r="E23" s="41">
        <f t="shared" si="3"/>
        <v>0</v>
      </c>
      <c r="F23" s="25">
        <f>E23/D23*100</f>
        <v>0</v>
      </c>
      <c r="G23" s="30">
        <v>0</v>
      </c>
      <c r="H23" s="25">
        <v>0</v>
      </c>
      <c r="I23" s="27" t="e">
        <v>#DIV/0!</v>
      </c>
      <c r="J23" s="30">
        <f>84+40.62</f>
        <v>124.62</v>
      </c>
      <c r="K23" s="27">
        <v>0</v>
      </c>
      <c r="L23" s="27">
        <v>0</v>
      </c>
      <c r="M23" s="30">
        <f>979+40.62</f>
        <v>1019.62</v>
      </c>
      <c r="N23" s="25">
        <v>0</v>
      </c>
      <c r="O23" s="27">
        <v>0</v>
      </c>
      <c r="P23" s="30">
        <f>583.5+40.62+0.01</f>
        <v>624.13</v>
      </c>
      <c r="Q23" s="25">
        <v>0</v>
      </c>
      <c r="R23" s="28">
        <v>0</v>
      </c>
      <c r="S23" s="30">
        <f>539.3+40.62</f>
        <v>579.91999999999996</v>
      </c>
      <c r="T23" s="25">
        <v>0</v>
      </c>
      <c r="U23" s="27">
        <v>0</v>
      </c>
      <c r="V23" s="54">
        <f>463+40.62</f>
        <v>503.62</v>
      </c>
      <c r="W23" s="56">
        <v>0</v>
      </c>
      <c r="X23" s="27">
        <v>0</v>
      </c>
      <c r="Y23" s="30">
        <f>463+40.62</f>
        <v>503.62</v>
      </c>
      <c r="Z23" s="25">
        <v>0</v>
      </c>
      <c r="AA23" s="27">
        <v>0</v>
      </c>
      <c r="AB23" s="30">
        <f>463+40.62</f>
        <v>503.62</v>
      </c>
      <c r="AC23" s="25">
        <v>0</v>
      </c>
      <c r="AD23" s="27">
        <v>0</v>
      </c>
      <c r="AE23" s="30">
        <f>463+40.62</f>
        <v>503.62</v>
      </c>
      <c r="AF23" s="25">
        <v>0</v>
      </c>
      <c r="AG23" s="27">
        <v>0</v>
      </c>
      <c r="AH23" s="30">
        <f>463+40.62</f>
        <v>503.62</v>
      </c>
      <c r="AI23" s="25">
        <v>0</v>
      </c>
      <c r="AJ23" s="27">
        <v>0</v>
      </c>
      <c r="AK23" s="30">
        <f>927.2+40.62</f>
        <v>967.82</v>
      </c>
      <c r="AL23" s="25">
        <v>0</v>
      </c>
      <c r="AM23" s="27">
        <v>0</v>
      </c>
      <c r="AN23" s="47">
        <v>0</v>
      </c>
      <c r="AO23" s="25">
        <v>0</v>
      </c>
      <c r="AP23" s="43" t="e">
        <v>#DIV/0!</v>
      </c>
      <c r="AQ23" s="19"/>
    </row>
    <row r="24" spans="1:43" ht="26.25" customHeight="1" x14ac:dyDescent="0.25">
      <c r="A24" s="67"/>
      <c r="B24" s="70"/>
      <c r="C24" s="18" t="s">
        <v>22</v>
      </c>
      <c r="D24" s="41">
        <f t="shared" si="3"/>
        <v>1120</v>
      </c>
      <c r="E24" s="41">
        <f t="shared" si="3"/>
        <v>0</v>
      </c>
      <c r="F24" s="25">
        <f>E24/D24*100</f>
        <v>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f>442.4+117.6</f>
        <v>560</v>
      </c>
      <c r="T24" s="31">
        <v>0</v>
      </c>
      <c r="U24" s="27">
        <v>0</v>
      </c>
      <c r="V24" s="30">
        <f>442.4+117.6</f>
        <v>560</v>
      </c>
      <c r="W24" s="38">
        <v>0</v>
      </c>
      <c r="X24" s="27">
        <v>0</v>
      </c>
      <c r="Y24" s="30">
        <v>0</v>
      </c>
      <c r="Z24" s="31">
        <v>0</v>
      </c>
      <c r="AA24" s="27" t="e"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67"/>
      <c r="B25" s="70"/>
      <c r="C25" s="18" t="s">
        <v>23</v>
      </c>
      <c r="D25" s="41">
        <f t="shared" si="3"/>
        <v>480</v>
      </c>
      <c r="E25" s="41">
        <f t="shared" si="3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f>189.6+100.8</f>
        <v>290.39999999999998</v>
      </c>
      <c r="T25" s="31">
        <v>0</v>
      </c>
      <c r="U25" s="27">
        <v>0</v>
      </c>
      <c r="V25" s="30">
        <v>189.6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68"/>
      <c r="B26" s="71"/>
      <c r="C26" s="16" t="s">
        <v>24</v>
      </c>
      <c r="D26" s="41">
        <f t="shared" si="3"/>
        <v>0</v>
      </c>
      <c r="E26" s="41">
        <f t="shared" si="3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66" t="s">
        <v>32</v>
      </c>
      <c r="B27" s="69" t="s">
        <v>35</v>
      </c>
      <c r="C27" s="21" t="s">
        <v>20</v>
      </c>
      <c r="D27" s="40">
        <f t="shared" si="3"/>
        <v>389121.5</v>
      </c>
      <c r="E27" s="39">
        <f t="shared" si="3"/>
        <v>44765.7</v>
      </c>
      <c r="F27" s="32">
        <f>E27/D27*100</f>
        <v>11.504298785854802</v>
      </c>
      <c r="G27" s="34">
        <f>G28+G29+G30+G31</f>
        <v>26182.3</v>
      </c>
      <c r="H27" s="34">
        <f>H28+H29+H30+H31</f>
        <v>10562.7</v>
      </c>
      <c r="I27" s="33">
        <f>H27/G27*100</f>
        <v>40.342903411846933</v>
      </c>
      <c r="J27" s="34">
        <f>J28+J29+J30+J31</f>
        <v>33227.1</v>
      </c>
      <c r="K27" s="33">
        <f>K28+K29+K30+K31</f>
        <v>34203</v>
      </c>
      <c r="L27" s="33">
        <f>K27/J27*100</f>
        <v>102.93706041153155</v>
      </c>
      <c r="M27" s="34">
        <f>M28+M29+M30+M31</f>
        <v>35062.1</v>
      </c>
      <c r="N27" s="34">
        <v>0</v>
      </c>
      <c r="O27" s="33">
        <v>0</v>
      </c>
      <c r="P27" s="34">
        <v>35624.6</v>
      </c>
      <c r="Q27" s="34">
        <v>0</v>
      </c>
      <c r="R27" s="33">
        <v>0</v>
      </c>
      <c r="S27" s="34">
        <f>S28+S29+S30+S31</f>
        <v>36631.899999999994</v>
      </c>
      <c r="T27" s="34">
        <v>0</v>
      </c>
      <c r="U27" s="33">
        <v>0</v>
      </c>
      <c r="V27" s="34">
        <f>V28+V29+V30+V31</f>
        <v>36218.5</v>
      </c>
      <c r="W27" s="40">
        <v>0</v>
      </c>
      <c r="X27" s="33">
        <v>0</v>
      </c>
      <c r="Y27" s="34">
        <f>Y28+Y29+Y30+Y31</f>
        <v>34868.6</v>
      </c>
      <c r="Z27" s="34">
        <v>0</v>
      </c>
      <c r="AA27" s="33">
        <v>0</v>
      </c>
      <c r="AB27" s="34">
        <f>AB28+AB29+AB30+AB31</f>
        <v>34577.4</v>
      </c>
      <c r="AC27" s="32">
        <v>0</v>
      </c>
      <c r="AD27" s="33">
        <v>0</v>
      </c>
      <c r="AE27" s="34">
        <v>32418.6</v>
      </c>
      <c r="AF27" s="34">
        <v>0</v>
      </c>
      <c r="AG27" s="33">
        <v>0</v>
      </c>
      <c r="AH27" s="34">
        <v>31565.7</v>
      </c>
      <c r="AI27" s="34">
        <v>0</v>
      </c>
      <c r="AJ27" s="33">
        <v>0</v>
      </c>
      <c r="AK27" s="34">
        <f>AK28+AK29+AK30+AK31</f>
        <v>29196.3</v>
      </c>
      <c r="AL27" s="34">
        <v>0</v>
      </c>
      <c r="AM27" s="33">
        <v>0</v>
      </c>
      <c r="AN27" s="49">
        <v>23548.399999999998</v>
      </c>
      <c r="AO27" s="34">
        <v>0</v>
      </c>
      <c r="AP27" s="34">
        <v>0</v>
      </c>
      <c r="AQ27" s="17"/>
    </row>
    <row r="28" spans="1:43" ht="26.25" customHeight="1" x14ac:dyDescent="0.25">
      <c r="A28" s="67"/>
      <c r="B28" s="70"/>
      <c r="C28" s="16" t="s">
        <v>21</v>
      </c>
      <c r="D28" s="42">
        <f t="shared" si="3"/>
        <v>389121.5</v>
      </c>
      <c r="E28" s="41">
        <f t="shared" si="3"/>
        <v>44765.7</v>
      </c>
      <c r="F28" s="25">
        <f>E28/D28*100</f>
        <v>11.504298785854802</v>
      </c>
      <c r="G28" s="30">
        <v>26182.3</v>
      </c>
      <c r="H28" s="25">
        <v>10562.7</v>
      </c>
      <c r="I28" s="27">
        <f>H28/G28*100</f>
        <v>40.342903411846933</v>
      </c>
      <c r="J28" s="30">
        <f>33252.4-25.3</f>
        <v>33227.1</v>
      </c>
      <c r="K28" s="60">
        <v>34203</v>
      </c>
      <c r="L28" s="27">
        <f>K28/J28*100</f>
        <v>102.93706041153155</v>
      </c>
      <c r="M28" s="30">
        <v>35062.1</v>
      </c>
      <c r="N28" s="25">
        <v>0</v>
      </c>
      <c r="O28" s="27">
        <v>0</v>
      </c>
      <c r="P28" s="30">
        <v>35624.6</v>
      </c>
      <c r="Q28" s="25">
        <v>0</v>
      </c>
      <c r="R28" s="28">
        <v>0</v>
      </c>
      <c r="S28" s="30">
        <v>36631.899999999994</v>
      </c>
      <c r="T28" s="25">
        <v>0</v>
      </c>
      <c r="U28" s="27">
        <v>0</v>
      </c>
      <c r="V28" s="54">
        <v>36218.5</v>
      </c>
      <c r="W28" s="56">
        <v>0</v>
      </c>
      <c r="X28" s="27">
        <v>0</v>
      </c>
      <c r="Y28" s="30">
        <v>34868.6</v>
      </c>
      <c r="Z28" s="25">
        <v>0</v>
      </c>
      <c r="AA28" s="27">
        <v>0</v>
      </c>
      <c r="AB28" s="30">
        <v>34577.4</v>
      </c>
      <c r="AC28" s="25">
        <v>0</v>
      </c>
      <c r="AD28" s="27">
        <v>0</v>
      </c>
      <c r="AE28" s="30">
        <v>32418.6</v>
      </c>
      <c r="AF28" s="25">
        <v>0</v>
      </c>
      <c r="AG28" s="27">
        <v>0</v>
      </c>
      <c r="AH28" s="30">
        <v>31565.7</v>
      </c>
      <c r="AI28" s="25">
        <v>0</v>
      </c>
      <c r="AJ28" s="27">
        <v>0</v>
      </c>
      <c r="AK28" s="30">
        <v>29196.3</v>
      </c>
      <c r="AL28" s="25">
        <v>0</v>
      </c>
      <c r="AM28" s="27">
        <v>0</v>
      </c>
      <c r="AN28" s="47">
        <v>23548.399999999998</v>
      </c>
      <c r="AO28" s="25">
        <v>0</v>
      </c>
      <c r="AP28" s="43">
        <v>0</v>
      </c>
      <c r="AQ28" s="19"/>
    </row>
    <row r="29" spans="1:43" ht="26.25" customHeight="1" x14ac:dyDescent="0.25">
      <c r="A29" s="67"/>
      <c r="B29" s="70"/>
      <c r="C29" s="18" t="s">
        <v>22</v>
      </c>
      <c r="D29" s="42">
        <f t="shared" si="3"/>
        <v>0</v>
      </c>
      <c r="E29" s="41">
        <f t="shared" si="3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67"/>
      <c r="B30" s="70"/>
      <c r="C30" s="18" t="s">
        <v>23</v>
      </c>
      <c r="D30" s="42">
        <f t="shared" si="3"/>
        <v>0</v>
      </c>
      <c r="E30" s="41">
        <f t="shared" si="3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68"/>
      <c r="B31" s="71"/>
      <c r="C31" s="16" t="s">
        <v>24</v>
      </c>
      <c r="D31" s="42">
        <f t="shared" si="3"/>
        <v>0</v>
      </c>
      <c r="E31" s="41">
        <f t="shared" si="3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72" t="s">
        <v>42</v>
      </c>
      <c r="C33" s="72"/>
      <c r="D33" s="72"/>
      <c r="E33" s="72"/>
      <c r="F33" s="72"/>
      <c r="G33" s="7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73" t="s">
        <v>39</v>
      </c>
      <c r="C34" s="73"/>
      <c r="D34" s="73"/>
      <c r="E34" s="73"/>
      <c r="F34" s="73"/>
      <c r="G34" s="73"/>
      <c r="H34" s="7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A17:A21"/>
    <mergeCell ref="B17:B21"/>
    <mergeCell ref="AK10:AM10"/>
    <mergeCell ref="B33:G33"/>
    <mergeCell ref="B34:H34"/>
    <mergeCell ref="A22:A26"/>
    <mergeCell ref="B22:B26"/>
    <mergeCell ref="A27:A31"/>
    <mergeCell ref="B27:B31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 (2)</vt:lpstr>
      <vt:lpstr>'фев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2020-03-05T09:07:51Z</dcterms:modified>
</cp:coreProperties>
</file>