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0640" windowHeight="11760"/>
  </bookViews>
  <sheets>
    <sheet name="фев" sheetId="2" r:id="rId1"/>
  </sheets>
  <definedNames>
    <definedName name="_xlnm.Print_Area" localSheetId="0">фев!$A$1:$BE$46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5" i="2" l="1"/>
  <c r="AV18" i="2"/>
  <c r="AV17" i="2"/>
  <c r="AV16" i="2"/>
  <c r="AV20" i="2"/>
  <c r="AV25" i="2"/>
  <c r="AV30" i="2"/>
  <c r="AT18" i="2"/>
  <c r="AT17" i="2"/>
  <c r="AT15" i="2" s="1"/>
  <c r="AT30" i="2"/>
  <c r="AT25" i="2"/>
  <c r="AT20" i="2"/>
  <c r="V26" i="2" l="1"/>
  <c r="Y21" i="2"/>
  <c r="V21" i="2"/>
  <c r="S21" i="2"/>
  <c r="AN31" i="2" l="1"/>
  <c r="AK31" i="2"/>
  <c r="AH31" i="2"/>
  <c r="AE31" i="2"/>
  <c r="AB31" i="2"/>
  <c r="Y31" i="2"/>
  <c r="V31" i="2"/>
  <c r="S31" i="2"/>
  <c r="P31" i="2"/>
  <c r="M31" i="2"/>
  <c r="J31" i="2"/>
  <c r="G31" i="2"/>
  <c r="P22" i="2"/>
  <c r="AE26" i="2" l="1"/>
  <c r="S26" i="2"/>
  <c r="M26" i="2"/>
  <c r="J21" i="2" l="1"/>
  <c r="S22" i="2"/>
  <c r="J26" i="2" l="1"/>
  <c r="M21" i="2" l="1"/>
  <c r="AB26" i="2"/>
  <c r="D23" i="2" l="1"/>
  <c r="P26" i="2"/>
  <c r="D34" i="2" l="1"/>
  <c r="D33" i="2"/>
  <c r="D32" i="2"/>
  <c r="D31" i="2"/>
  <c r="D29" i="2"/>
  <c r="F29" i="2" s="1"/>
  <c r="D28" i="2"/>
  <c r="D27" i="2"/>
  <c r="F27" i="2" s="1"/>
  <c r="D26" i="2"/>
  <c r="AC19" i="2"/>
  <c r="AB19" i="2"/>
  <c r="AC18" i="2"/>
  <c r="AD18" i="2" s="1"/>
  <c r="AB18" i="2"/>
  <c r="AC17" i="2"/>
  <c r="AB17" i="2"/>
  <c r="AC16" i="2"/>
  <c r="AB16" i="2"/>
  <c r="AC15" i="2"/>
  <c r="Z19" i="2"/>
  <c r="Y19" i="2"/>
  <c r="Z18" i="2"/>
  <c r="Y18" i="2"/>
  <c r="AA18" i="2" s="1"/>
  <c r="Z17" i="2"/>
  <c r="Y17" i="2"/>
  <c r="Z16" i="2"/>
  <c r="Y16" i="2"/>
  <c r="AA16" i="2" s="1"/>
  <c r="Z15" i="2"/>
  <c r="W19" i="2"/>
  <c r="V19" i="2"/>
  <c r="X19" i="2" s="1"/>
  <c r="W18" i="2"/>
  <c r="V18" i="2"/>
  <c r="W17" i="2"/>
  <c r="V17" i="2"/>
  <c r="X17" i="2" s="1"/>
  <c r="W16" i="2"/>
  <c r="V16" i="2"/>
  <c r="X16" i="2" s="1"/>
  <c r="W15" i="2"/>
  <c r="T19" i="2"/>
  <c r="S19" i="2"/>
  <c r="U19" i="2" s="1"/>
  <c r="T18" i="2"/>
  <c r="S18" i="2"/>
  <c r="T17" i="2"/>
  <c r="S17" i="2"/>
  <c r="U17" i="2" s="1"/>
  <c r="T16" i="2"/>
  <c r="S16" i="2"/>
  <c r="T15" i="2"/>
  <c r="Q19" i="2"/>
  <c r="P19" i="2"/>
  <c r="R19" i="2" s="1"/>
  <c r="Q18" i="2"/>
  <c r="P18" i="2"/>
  <c r="Q17" i="2"/>
  <c r="P17" i="2"/>
  <c r="R17" i="2" s="1"/>
  <c r="Q16" i="2"/>
  <c r="P16" i="2"/>
  <c r="R16" i="2" s="1"/>
  <c r="Q15" i="2"/>
  <c r="N19" i="2"/>
  <c r="M19" i="2"/>
  <c r="N18" i="2"/>
  <c r="O18" i="2" s="1"/>
  <c r="M18" i="2"/>
  <c r="N17" i="2"/>
  <c r="M17" i="2"/>
  <c r="N16" i="2"/>
  <c r="M16" i="2"/>
  <c r="N15" i="2"/>
  <c r="K19" i="2"/>
  <c r="J19" i="2"/>
  <c r="K18" i="2"/>
  <c r="J18" i="2"/>
  <c r="K17" i="2"/>
  <c r="J17" i="2"/>
  <c r="K16" i="2"/>
  <c r="J16" i="2"/>
  <c r="H19" i="2"/>
  <c r="G19" i="2"/>
  <c r="I19" i="2" s="1"/>
  <c r="H18" i="2"/>
  <c r="G18" i="2"/>
  <c r="H17" i="2"/>
  <c r="G17" i="2"/>
  <c r="I17" i="2" s="1"/>
  <c r="H16" i="2"/>
  <c r="G16" i="2"/>
  <c r="AO19" i="2"/>
  <c r="AN19" i="2"/>
  <c r="AO18" i="2"/>
  <c r="AN18" i="2"/>
  <c r="AP18" i="2" s="1"/>
  <c r="AO17" i="2"/>
  <c r="AN17" i="2"/>
  <c r="AO16" i="2"/>
  <c r="AN16" i="2"/>
  <c r="AP16" i="2" s="1"/>
  <c r="AO15" i="2"/>
  <c r="AL19" i="2"/>
  <c r="AM19" i="2" s="1"/>
  <c r="AK19" i="2"/>
  <c r="AL18" i="2"/>
  <c r="AK18" i="2"/>
  <c r="AL17" i="2"/>
  <c r="AK17" i="2"/>
  <c r="AL16" i="2"/>
  <c r="AK16" i="2"/>
  <c r="AM16" i="2" s="1"/>
  <c r="AL15" i="2"/>
  <c r="AI19" i="2"/>
  <c r="AJ19" i="2" s="1"/>
  <c r="AH19" i="2"/>
  <c r="AI18" i="2"/>
  <c r="E18" i="2" s="1"/>
  <c r="AH18" i="2"/>
  <c r="AI17" i="2"/>
  <c r="AH17" i="2"/>
  <c r="AI16" i="2"/>
  <c r="E16" i="2" s="1"/>
  <c r="AH16" i="2"/>
  <c r="AJ16" i="2" s="1"/>
  <c r="AI15" i="2"/>
  <c r="AF19" i="2"/>
  <c r="AE19" i="2"/>
  <c r="AF18" i="2"/>
  <c r="AE18" i="2"/>
  <c r="AG18" i="2" s="1"/>
  <c r="AF17" i="2"/>
  <c r="AE17" i="2"/>
  <c r="AG17" i="2" s="1"/>
  <c r="AF16" i="2"/>
  <c r="AE16" i="2"/>
  <c r="AG16" i="2" s="1"/>
  <c r="AF15" i="2"/>
  <c r="AP34" i="2"/>
  <c r="AP33" i="2"/>
  <c r="AP32" i="2"/>
  <c r="AP31" i="2"/>
  <c r="AP29" i="2"/>
  <c r="AP28" i="2"/>
  <c r="AP27" i="2"/>
  <c r="AP26" i="2"/>
  <c r="AP24" i="2"/>
  <c r="AP23" i="2"/>
  <c r="AP22" i="2"/>
  <c r="AP21" i="2"/>
  <c r="AP20" i="2"/>
  <c r="AP19" i="2"/>
  <c r="AP17" i="2"/>
  <c r="AM34" i="2"/>
  <c r="AM33" i="2"/>
  <c r="AM32" i="2"/>
  <c r="AM31" i="2"/>
  <c r="AM29" i="2"/>
  <c r="AM28" i="2"/>
  <c r="AM27" i="2"/>
  <c r="AM26" i="2"/>
  <c r="AM24" i="2"/>
  <c r="AM23" i="2"/>
  <c r="AM22" i="2"/>
  <c r="AM21" i="2"/>
  <c r="AM18" i="2"/>
  <c r="AJ34" i="2"/>
  <c r="AJ33" i="2"/>
  <c r="AJ32" i="2"/>
  <c r="AJ31" i="2"/>
  <c r="AJ29" i="2"/>
  <c r="AJ28" i="2"/>
  <c r="AJ27" i="2"/>
  <c r="AJ26" i="2"/>
  <c r="AJ24" i="2"/>
  <c r="AJ23" i="2"/>
  <c r="AJ22" i="2"/>
  <c r="AJ21" i="2"/>
  <c r="AJ18" i="2"/>
  <c r="AG34" i="2"/>
  <c r="AG33" i="2"/>
  <c r="AG32" i="2"/>
  <c r="AG31" i="2"/>
  <c r="AG29" i="2"/>
  <c r="AG28" i="2"/>
  <c r="AG27" i="2"/>
  <c r="AG26" i="2"/>
  <c r="AG24" i="2"/>
  <c r="AG23" i="2"/>
  <c r="AG22" i="2"/>
  <c r="AG21" i="2"/>
  <c r="AG19" i="2"/>
  <c r="AD34" i="2"/>
  <c r="AD33" i="2"/>
  <c r="AD32" i="2"/>
  <c r="AD31" i="2"/>
  <c r="AD29" i="2"/>
  <c r="AD28" i="2"/>
  <c r="AD27" i="2"/>
  <c r="AD26" i="2"/>
  <c r="AD24" i="2"/>
  <c r="AD23" i="2"/>
  <c r="AD22" i="2"/>
  <c r="AD21" i="2"/>
  <c r="AD19" i="2"/>
  <c r="AD17" i="2"/>
  <c r="AA34" i="2"/>
  <c r="AA33" i="2"/>
  <c r="AA32" i="2"/>
  <c r="AA31" i="2"/>
  <c r="AA29" i="2"/>
  <c r="AA28" i="2"/>
  <c r="AA27" i="2"/>
  <c r="AA26" i="2"/>
  <c r="AA25" i="2"/>
  <c r="AA24" i="2"/>
  <c r="AA23" i="2"/>
  <c r="AA22" i="2"/>
  <c r="AA21" i="2"/>
  <c r="AA19" i="2"/>
  <c r="AA17" i="2"/>
  <c r="X34" i="2"/>
  <c r="X33" i="2"/>
  <c r="X32" i="2"/>
  <c r="X31" i="2"/>
  <c r="X29" i="2"/>
  <c r="X28" i="2"/>
  <c r="X27" i="2"/>
  <c r="X26" i="2"/>
  <c r="X24" i="2"/>
  <c r="X23" i="2"/>
  <c r="X22" i="2"/>
  <c r="X21" i="2"/>
  <c r="X18" i="2"/>
  <c r="U34" i="2"/>
  <c r="U33" i="2"/>
  <c r="U32" i="2"/>
  <c r="U31" i="2"/>
  <c r="U29" i="2"/>
  <c r="U28" i="2"/>
  <c r="U27" i="2"/>
  <c r="U26" i="2"/>
  <c r="U24" i="2"/>
  <c r="U23" i="2"/>
  <c r="U22" i="2"/>
  <c r="U21" i="2"/>
  <c r="U18" i="2"/>
  <c r="U16" i="2"/>
  <c r="R34" i="2"/>
  <c r="R33" i="2"/>
  <c r="R32" i="2"/>
  <c r="R31" i="2"/>
  <c r="R29" i="2"/>
  <c r="R28" i="2"/>
  <c r="R27" i="2"/>
  <c r="R26" i="2"/>
  <c r="R24" i="2"/>
  <c r="R23" i="2"/>
  <c r="R22" i="2"/>
  <c r="R21" i="2"/>
  <c r="R18" i="2"/>
  <c r="O34" i="2"/>
  <c r="O33" i="2"/>
  <c r="O32" i="2"/>
  <c r="O31" i="2"/>
  <c r="O29" i="2"/>
  <c r="O28" i="2"/>
  <c r="O27" i="2"/>
  <c r="O26" i="2"/>
  <c r="O24" i="2"/>
  <c r="O23" i="2"/>
  <c r="O22" i="2"/>
  <c r="O21" i="2"/>
  <c r="O19" i="2"/>
  <c r="O17" i="2"/>
  <c r="L34" i="2"/>
  <c r="L33" i="2"/>
  <c r="L32" i="2"/>
  <c r="L31" i="2"/>
  <c r="L29" i="2"/>
  <c r="L28" i="2"/>
  <c r="L27" i="2"/>
  <c r="L26" i="2"/>
  <c r="L24" i="2"/>
  <c r="L23" i="2"/>
  <c r="L22" i="2"/>
  <c r="L21" i="2"/>
  <c r="L19" i="2"/>
  <c r="L18" i="2"/>
  <c r="L17" i="2"/>
  <c r="I34" i="2"/>
  <c r="I33" i="2"/>
  <c r="I32" i="2"/>
  <c r="I31" i="2"/>
  <c r="I29" i="2"/>
  <c r="I28" i="2"/>
  <c r="I27" i="2"/>
  <c r="I26" i="2"/>
  <c r="I25" i="2"/>
  <c r="I24" i="2"/>
  <c r="I23" i="2"/>
  <c r="I22" i="2"/>
  <c r="I21" i="2"/>
  <c r="I20" i="2"/>
  <c r="I18" i="2"/>
  <c r="I16" i="2"/>
  <c r="AO30" i="2"/>
  <c r="AN30" i="2"/>
  <c r="AP30" i="2" s="1"/>
  <c r="AL30" i="2"/>
  <c r="AK30" i="2"/>
  <c r="AM30" i="2" s="1"/>
  <c r="AI30" i="2"/>
  <c r="AH30" i="2"/>
  <c r="AJ30" i="2" s="1"/>
  <c r="AF30" i="2"/>
  <c r="AE30" i="2"/>
  <c r="AG30" i="2" s="1"/>
  <c r="AC30" i="2"/>
  <c r="AB30" i="2"/>
  <c r="Z30" i="2"/>
  <c r="Y30" i="2"/>
  <c r="AA30" i="2" s="1"/>
  <c r="W30" i="2"/>
  <c r="V30" i="2"/>
  <c r="X30" i="2" s="1"/>
  <c r="T30" i="2"/>
  <c r="S30" i="2"/>
  <c r="U30" i="2" s="1"/>
  <c r="Q30" i="2"/>
  <c r="P30" i="2"/>
  <c r="R30" i="2" s="1"/>
  <c r="N30" i="2"/>
  <c r="M30" i="2"/>
  <c r="O30" i="2" s="1"/>
  <c r="K30" i="2"/>
  <c r="J30" i="2"/>
  <c r="H30" i="2"/>
  <c r="H15" i="2" s="1"/>
  <c r="G30" i="2"/>
  <c r="G15" i="2" s="1"/>
  <c r="AO25" i="2"/>
  <c r="AN25" i="2"/>
  <c r="AP25" i="2" s="1"/>
  <c r="AL25" i="2"/>
  <c r="AK25" i="2"/>
  <c r="AM25" i="2" s="1"/>
  <c r="AI25" i="2"/>
  <c r="AH25" i="2"/>
  <c r="AJ25" i="2" s="1"/>
  <c r="AF25" i="2"/>
  <c r="AE25" i="2"/>
  <c r="AG25" i="2" s="1"/>
  <c r="AC25" i="2"/>
  <c r="AB25" i="2"/>
  <c r="AD25" i="2" s="1"/>
  <c r="Z25" i="2"/>
  <c r="Y25" i="2"/>
  <c r="W25" i="2"/>
  <c r="V25" i="2"/>
  <c r="X25" i="2" s="1"/>
  <c r="T25" i="2"/>
  <c r="S25" i="2"/>
  <c r="U25" i="2" s="1"/>
  <c r="Q25" i="2"/>
  <c r="P25" i="2"/>
  <c r="R25" i="2" s="1"/>
  <c r="N25" i="2"/>
  <c r="M25" i="2"/>
  <c r="O25" i="2" s="1"/>
  <c r="K25" i="2"/>
  <c r="J25" i="2"/>
  <c r="H25" i="2"/>
  <c r="G25" i="2"/>
  <c r="AO20" i="2"/>
  <c r="AN20" i="2"/>
  <c r="AL20" i="2"/>
  <c r="AK20" i="2"/>
  <c r="AM20" i="2" s="1"/>
  <c r="AI20" i="2"/>
  <c r="AH20" i="2"/>
  <c r="AJ20" i="2" s="1"/>
  <c r="AF20" i="2"/>
  <c r="AE20" i="2"/>
  <c r="AG20" i="2" s="1"/>
  <c r="AC20" i="2"/>
  <c r="AB20" i="2"/>
  <c r="AD20" i="2" s="1"/>
  <c r="Z20" i="2"/>
  <c r="Y20" i="2"/>
  <c r="AA20" i="2" s="1"/>
  <c r="W20" i="2"/>
  <c r="V20" i="2"/>
  <c r="T20" i="2"/>
  <c r="S20" i="2"/>
  <c r="Q20" i="2"/>
  <c r="P20" i="2"/>
  <c r="R20" i="2" s="1"/>
  <c r="N20" i="2"/>
  <c r="M20" i="2"/>
  <c r="M15" i="2" s="1"/>
  <c r="O15" i="2" s="1"/>
  <c r="K20" i="2"/>
  <c r="E20" i="2" s="1"/>
  <c r="J20" i="2"/>
  <c r="H20" i="2"/>
  <c r="G20" i="2"/>
  <c r="F34" i="2"/>
  <c r="F33" i="2"/>
  <c r="F32" i="2"/>
  <c r="F28" i="2"/>
  <c r="F24" i="2"/>
  <c r="F23" i="2"/>
  <c r="E34" i="2"/>
  <c r="E33" i="2"/>
  <c r="E32" i="2"/>
  <c r="E31" i="2"/>
  <c r="E30" i="2"/>
  <c r="E29" i="2"/>
  <c r="E28" i="2"/>
  <c r="E27" i="2"/>
  <c r="E26" i="2"/>
  <c r="E24" i="2"/>
  <c r="E23" i="2"/>
  <c r="E22" i="2"/>
  <c r="E21" i="2"/>
  <c r="E17" i="2"/>
  <c r="L20" i="2" l="1"/>
  <c r="K15" i="2"/>
  <c r="L30" i="2"/>
  <c r="L16" i="2"/>
  <c r="V15" i="2"/>
  <c r="X15" i="2" s="1"/>
  <c r="F26" i="2"/>
  <c r="E25" i="2"/>
  <c r="L25" i="2"/>
  <c r="F31" i="2"/>
  <c r="AJ17" i="2"/>
  <c r="AM17" i="2"/>
  <c r="AB15" i="2"/>
  <c r="AD15" i="2" s="1"/>
  <c r="AN15" i="2"/>
  <c r="AP15" i="2" s="1"/>
  <c r="AK15" i="2"/>
  <c r="AM15" i="2" s="1"/>
  <c r="J15" i="2"/>
  <c r="L15" i="2" s="1"/>
  <c r="AH15" i="2"/>
  <c r="AJ15" i="2" s="1"/>
  <c r="AE15" i="2"/>
  <c r="AG15" i="2" s="1"/>
  <c r="AD30" i="2"/>
  <c r="AD16" i="2"/>
  <c r="Y15" i="2"/>
  <c r="AA15" i="2" s="1"/>
  <c r="P15" i="2"/>
  <c r="R15" i="2" s="1"/>
  <c r="D30" i="2"/>
  <c r="I15" i="2"/>
  <c r="I30" i="2"/>
  <c r="D25" i="2"/>
  <c r="F25" i="2" s="1"/>
  <c r="O16" i="2"/>
  <c r="D20" i="2"/>
  <c r="O20" i="2"/>
  <c r="X20" i="2"/>
  <c r="U20" i="2"/>
  <c r="S15" i="2"/>
  <c r="U15" i="2" s="1"/>
  <c r="E19" i="2"/>
  <c r="E15" i="2"/>
  <c r="AW32" i="2" l="1"/>
  <c r="AW22" i="2" l="1"/>
  <c r="AW23" i="2"/>
  <c r="AW24" i="2"/>
  <c r="AW25" i="2"/>
  <c r="AW27" i="2"/>
  <c r="AW28" i="2"/>
  <c r="AW29" i="2"/>
  <c r="AW30" i="2"/>
  <c r="AW33" i="2"/>
  <c r="AW34" i="2"/>
  <c r="AW35" i="2"/>
  <c r="AU32" i="2"/>
  <c r="AU35" i="2" l="1"/>
  <c r="AU34" i="2"/>
  <c r="AU33" i="2"/>
  <c r="AU30" i="2"/>
  <c r="AU29" i="2"/>
  <c r="AU28" i="2"/>
  <c r="AU27" i="2"/>
  <c r="D24" i="2"/>
  <c r="AU25" i="2" s="1"/>
  <c r="AU24" i="2"/>
  <c r="D22" i="2"/>
  <c r="D21" i="2"/>
  <c r="D19" i="2"/>
  <c r="AU23" i="2" l="1"/>
  <c r="F22" i="2"/>
  <c r="AU22" i="2"/>
  <c r="F21" i="2"/>
  <c r="AU20" i="2"/>
  <c r="F19" i="2"/>
  <c r="D18" i="2"/>
  <c r="D17" i="2"/>
  <c r="AW18" i="2"/>
  <c r="AW31" i="2"/>
  <c r="AW20" i="2"/>
  <c r="AW21" i="2"/>
  <c r="AW17" i="2"/>
  <c r="AW19" i="2"/>
  <c r="D16" i="2"/>
  <c r="AU17" i="2" l="1"/>
  <c r="F16" i="2"/>
  <c r="AU18" i="2"/>
  <c r="F17" i="2"/>
  <c r="AU19" i="2"/>
  <c r="F18" i="2"/>
  <c r="AU21" i="2"/>
  <c r="F20" i="2"/>
  <c r="AW16" i="2"/>
  <c r="AU26" i="2" l="1"/>
  <c r="D15" i="2" l="1"/>
  <c r="AW26" i="2"/>
  <c r="AU16" i="2" l="1"/>
  <c r="F15" i="2"/>
  <c r="F30" i="2"/>
  <c r="AU31" i="2" l="1"/>
</calcChain>
</file>

<file path=xl/sharedStrings.xml><?xml version="1.0" encoding="utf-8"?>
<sst xmlns="http://schemas.openxmlformats.org/spreadsheetml/2006/main" count="179" uniqueCount="89">
  <si>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</si>
  <si>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</si>
  <si>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</si>
  <si>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</si>
  <si>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</si>
  <si>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</si>
  <si>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</si>
  <si>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</si>
  <si>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</si>
  <si>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</si>
  <si>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</si>
  <si>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</si>
  <si>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</si>
  <si>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</si>
  <si>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</si>
  <si>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</si>
  <si>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</si>
  <si>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</si>
  <si>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</si>
  <si>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</si>
  <si>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</si>
  <si>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</si>
  <si>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</si>
  <si>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</si>
  <si>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</si>
  <si>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правильная</t>
  </si>
  <si>
    <t>Разница</t>
  </si>
  <si>
    <t>касса итого на дату отчета с нарастающим</t>
  </si>
  <si>
    <t>касса итого на дату за месяц</t>
  </si>
  <si>
    <t>всего</t>
  </si>
  <si>
    <t>мес</t>
  </si>
  <si>
    <t>ханты</t>
  </si>
  <si>
    <t>фе</t>
  </si>
  <si>
    <t>привл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</si>
  <si>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</si>
  <si>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</si>
  <si>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</si>
  <si>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</si>
  <si>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 xml:space="preserve">Сетевой график о финансовом обеспечении реализации в 2019 году муниципальной программы </t>
  </si>
  <si>
    <t xml:space="preserve"> «Развитие культуры и туризма в городском округе город Мегион на 2019 – 2025 годы»</t>
  </si>
  <si>
    <t>Муниципальная программа "Развитие культуры и туризма в городском округе город Мегион на 2019-2025 годы"</t>
  </si>
  <si>
    <t>Подпрограмма "Сохранение исторического и культурного наследия, снижение инфраструктурных ограничений с целью обеспечения фунцционирования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</si>
  <si>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</si>
  <si>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1.3</t>
  </si>
  <si>
    <t>Подпрограмма "Организационные, экономические механизмы развития культуры и историко-культурного наследия"</t>
  </si>
  <si>
    <t>Начальник отдела культуры                                                    Л.П.Лалаянц</t>
  </si>
  <si>
    <t>Исполнитель: гл.экономист В.А.Глушкова 96-769 *544#</t>
  </si>
  <si>
    <t>Источники финансирования</t>
  </si>
  <si>
    <t>план  на 2019 год</t>
  </si>
  <si>
    <t xml:space="preserve">фактически профинансировано     </t>
  </si>
  <si>
    <t>План 2019</t>
  </si>
  <si>
    <t>1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</si>
  <si>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</si>
  <si>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</si>
  <si>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</si>
  <si>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</si>
  <si>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</si>
  <si>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</si>
  <si>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</si>
  <si>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</si>
  <si>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</si>
  <si>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</si>
  <si>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</si>
  <si>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</si>
  <si>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</si>
  <si>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</si>
  <si>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</si>
  <si>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</si>
  <si>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</si>
  <si>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</si>
  <si>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</si>
  <si>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</si>
  <si>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</si>
  <si>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</si>
  <si>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</si>
  <si>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</si>
  <si>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</si>
  <si>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</si>
  <si>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</si>
  <si>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</si>
  <si>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</si>
  <si>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</si>
  <si>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</si>
  <si>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</si>
  <si>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</si>
  <si>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</si>
  <si>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</si>
  <si>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в том числе</t>
  </si>
  <si>
    <t>городской округ город Мегион по состоянию на 01.03.2019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</si>
</sst>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52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0" borderId="0" xfId="0" applyNumberFormat="1" applyFont="1" applyFill="1" applyBorder="1"/>
    <xf numFmtId="0" fontId="2" fillId="0" borderId="0" xfId="0" applyFont="1" applyFill="1" applyBorder="1"/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5" fontId="2" fillId="0" borderId="6" xfId="0" applyNumberFormat="1" applyFont="1" applyFill="1" applyBorder="1" applyAlignment="1">
      <alignment horizontal="center" vertical="center"/>
    </xf>
    <xf numFmtId="165" fontId="2" fillId="5" borderId="6" xfId="0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vertical="center"/>
    </xf>
    <xf numFmtId="4" fontId="3" fillId="6" borderId="6" xfId="0" applyNumberFormat="1" applyFont="1" applyFill="1" applyBorder="1" applyAlignment="1">
      <alignment vertical="center"/>
    </xf>
    <xf numFmtId="4" fontId="3" fillId="7" borderId="0" xfId="0" applyNumberFormat="1" applyFont="1" applyFill="1" applyBorder="1" applyAlignment="1">
      <alignment vertical="center" wrapText="1"/>
    </xf>
    <xf numFmtId="4" fontId="3" fillId="6" borderId="6" xfId="0" applyNumberFormat="1" applyFont="1" applyFill="1" applyBorder="1" applyAlignment="1">
      <alignment vertical="center" wrapText="1"/>
    </xf>
    <xf numFmtId="166" fontId="8" fillId="7" borderId="0" xfId="2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vertical="center" wrapText="1"/>
    </xf>
    <xf numFmtId="4" fontId="7" fillId="6" borderId="6" xfId="0" applyNumberFormat="1" applyFont="1" applyFill="1" applyBorder="1"/>
    <xf numFmtId="0" fontId="7" fillId="6" borderId="6" xfId="0" applyFont="1" applyFill="1" applyBorder="1"/>
    <xf numFmtId="166" fontId="8" fillId="2" borderId="0" xfId="2" applyFont="1" applyFill="1" applyBorder="1" applyAlignment="1">
      <alignment horizontal="center" vertical="center" wrapText="1"/>
    </xf>
    <xf numFmtId="4" fontId="3" fillId="8" borderId="6" xfId="0" applyNumberFormat="1" applyFont="1" applyFill="1" applyBorder="1" applyAlignment="1">
      <alignment vertical="center"/>
    </xf>
    <xf numFmtId="4" fontId="3" fillId="8" borderId="6" xfId="0" applyNumberFormat="1" applyFont="1" applyFill="1" applyBorder="1"/>
    <xf numFmtId="4" fontId="3" fillId="8" borderId="6" xfId="0" applyNumberFormat="1" applyFont="1" applyFill="1" applyBorder="1" applyAlignment="1">
      <alignment vertical="center" wrapText="1"/>
    </xf>
    <xf numFmtId="0" fontId="3" fillId="8" borderId="6" xfId="0" applyFont="1" applyFill="1" applyBorder="1"/>
    <xf numFmtId="165" fontId="3" fillId="9" borderId="0" xfId="0" applyNumberFormat="1" applyFont="1" applyFill="1" applyBorder="1" applyAlignment="1">
      <alignment vertical="center"/>
    </xf>
    <xf numFmtId="4" fontId="3" fillId="9" borderId="6" xfId="0" applyNumberFormat="1" applyFont="1" applyFill="1" applyBorder="1" applyAlignment="1">
      <alignment vertical="center"/>
    </xf>
    <xf numFmtId="4" fontId="3" fillId="9" borderId="0" xfId="0" applyNumberFormat="1" applyFont="1" applyFill="1" applyBorder="1" applyAlignment="1">
      <alignment vertical="center" wrapText="1"/>
    </xf>
    <xf numFmtId="4" fontId="3" fillId="9" borderId="6" xfId="0" applyNumberFormat="1" applyFont="1" applyFill="1" applyBorder="1" applyAlignment="1">
      <alignment vertical="center" wrapText="1"/>
    </xf>
    <xf numFmtId="166" fontId="8" fillId="9" borderId="0" xfId="2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6" fontId="8" fillId="6" borderId="7" xfId="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10" borderId="0" xfId="0" applyFont="1" applyFill="1" applyAlignment="1">
      <alignment horizontal="center" vertical="center"/>
    </xf>
    <xf numFmtId="43" fontId="2" fillId="10" borderId="0" xfId="1" applyFont="1" applyFill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49" fontId="7" fillId="4" borderId="6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/>
    </xf>
    <xf numFmtId="165" fontId="2" fillId="4" borderId="6" xfId="0" applyNumberFormat="1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5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5" borderId="6" xfId="1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4" fontId="7" fillId="6" borderId="6" xfId="0" applyNumberFormat="1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center" vertical="center"/>
    </xf>
    <xf numFmtId="166" fontId="8" fillId="10" borderId="6" xfId="2" applyFont="1" applyFill="1" applyBorder="1" applyAlignment="1">
      <alignment horizontal="center" vertical="center" wrapText="1"/>
    </xf>
    <xf numFmtId="4" fontId="3" fillId="10" borderId="0" xfId="0" applyNumberFormat="1" applyFont="1" applyFill="1" applyBorder="1" applyAlignment="1">
      <alignment vertical="center" wrapText="1"/>
    </xf>
    <xf numFmtId="166" fontId="8" fillId="10" borderId="0" xfId="2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164" fontId="4" fillId="0" borderId="9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9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9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10" fillId="0" borderId="0" xfId="0" applyFont="1" applyFill="1" applyAlignment="1">
      <alignment horizontal="center" vertical="top"/>
    </xf>
    <xf numFmtId="0" fontId="11" fillId="0" borderId="0" xfId="0" applyFont="1" applyAlignment="1">
      <alignment horizontal="center" vertical="top"/>
    </xf>
    <xf numFmtId="164" fontId="2" fillId="0" borderId="0" xfId="0" applyNumberFormat="1" applyFont="1" applyFill="1" applyAlignment="1">
      <alignment vertical="top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7" xfId="0" applyBorder="1" applyAlignment="1"/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3" fillId="0" borderId="0" xfId="0" applyFont="1" applyFill="1"/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7" fillId="7" borderId="2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166" fontId="8" fillId="6" borderId="2" xfId="2" applyFont="1" applyFill="1" applyBorder="1" applyAlignment="1">
      <alignment horizontal="center" vertical="center" wrapText="1"/>
    </xf>
    <xf numFmtId="166" fontId="8" fillId="6" borderId="7" xfId="2" applyFont="1" applyFill="1" applyBorder="1" applyAlignment="1">
      <alignment horizontal="center" vertical="center" wrapText="1"/>
    </xf>
    <xf numFmtId="166" fontId="8" fillId="7" borderId="9" xfId="2" applyFont="1" applyFill="1" applyBorder="1" applyAlignment="1">
      <alignment horizontal="center" vertical="center" wrapText="1"/>
    </xf>
    <xf numFmtId="166" fontId="8" fillId="7" borderId="10" xfId="2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8"/>
  <sheetViews>
    <sheetView tabSelected="1" view="pageBreakPreview" topLeftCell="N1" zoomScale="65" zoomScaleSheetLayoutView="65" workbookViewId="0">
      <selection activeCell="AR1" sqref="AR1:BB1048576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9.42578125" customWidth="1"/>
    <col min="7" max="8" width="9.28515625" customWidth="1"/>
    <col min="9" max="9" width="11.42578125" customWidth="1"/>
    <col min="10" max="10" width="9.28515625" customWidth="1"/>
    <col min="11" max="11" width="11.28515625" customWidth="1"/>
    <col min="12" max="12" width="8.7109375" customWidth="1"/>
    <col min="13" max="13" width="9.42578125" customWidth="1"/>
    <col min="14" max="14" width="9" style="27" customWidth="1"/>
    <col min="15" max="15" width="8.7109375" customWidth="1"/>
    <col min="16" max="16" width="9.28515625" style="27" customWidth="1"/>
    <col min="17" max="17" width="9.7109375" style="27" customWidth="1"/>
    <col min="18" max="18" width="9.5703125" style="27" customWidth="1"/>
    <col min="19" max="19" width="9.28515625" customWidth="1"/>
    <col min="20" max="20" width="9.28515625" style="27" customWidth="1"/>
    <col min="21" max="21" width="8.7109375" customWidth="1"/>
    <col min="22" max="22" width="10.85546875" customWidth="1"/>
    <col min="23" max="23" width="8.7109375" customWidth="1"/>
    <col min="24" max="24" width="10.28515625" customWidth="1"/>
    <col min="25" max="25" width="9.28515625" customWidth="1"/>
    <col min="26" max="26" width="8.28515625" customWidth="1"/>
    <col min="27" max="27" width="8.85546875" customWidth="1"/>
    <col min="28" max="30" width="9.140625" customWidth="1"/>
    <col min="31" max="31" width="11.28515625" customWidth="1"/>
    <col min="32" max="32" width="7.28515625" customWidth="1"/>
    <col min="33" max="33" width="9.28515625" customWidth="1"/>
    <col min="34" max="34" width="10.5703125" customWidth="1"/>
    <col min="35" max="35" width="10.42578125" customWidth="1"/>
    <col min="36" max="36" width="9.28515625" customWidth="1"/>
    <col min="37" max="37" width="9.42578125" customWidth="1"/>
    <col min="38" max="38" width="10.28515625" customWidth="1"/>
    <col min="39" max="40" width="8.5703125" customWidth="1"/>
    <col min="41" max="41" width="8.140625" customWidth="1"/>
    <col min="42" max="42" width="8.85546875" customWidth="1"/>
    <col min="43" max="43" width="2.7109375" customWidth="1"/>
    <col min="44" max="44" width="9.140625" hidden="1" customWidth="1"/>
    <col min="45" max="45" width="7.28515625" hidden="1" customWidth="1"/>
    <col min="46" max="46" width="12.7109375" hidden="1" customWidth="1"/>
    <col min="47" max="47" width="13.28515625" hidden="1" customWidth="1"/>
    <col min="48" max="48" width="16.140625" hidden="1" customWidth="1"/>
    <col min="49" max="49" width="17.5703125" hidden="1" customWidth="1"/>
    <col min="50" max="50" width="13" hidden="1" customWidth="1"/>
    <col min="51" max="51" width="12.28515625" hidden="1" customWidth="1"/>
    <col min="52" max="54" width="0" hidden="1" customWidth="1"/>
  </cols>
  <sheetData>
    <row r="1" spans="1:51" ht="15.75" x14ac:dyDescent="0.25">
      <c r="A1" s="4"/>
      <c r="B1" s="60"/>
      <c r="C1" s="61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2"/>
      <c r="Q1" s="62"/>
      <c r="R1" s="5"/>
      <c r="S1" s="5"/>
      <c r="T1" s="5"/>
      <c r="U1" s="5"/>
      <c r="V1" s="5"/>
      <c r="W1" s="6"/>
      <c r="X1" s="5"/>
      <c r="Y1" s="5"/>
      <c r="Z1" s="6"/>
      <c r="AA1" s="6"/>
      <c r="AB1" s="5"/>
      <c r="AC1" s="5"/>
      <c r="AD1" s="5"/>
      <c r="AE1" s="64"/>
      <c r="AF1" s="64"/>
      <c r="AG1" s="64"/>
      <c r="AH1" s="64"/>
      <c r="AI1" s="104" t="s">
        <v>34</v>
      </c>
      <c r="AJ1" s="105"/>
      <c r="AK1" s="105"/>
      <c r="AL1" s="105"/>
      <c r="AM1" s="105"/>
      <c r="AN1" s="105"/>
      <c r="AO1" s="105"/>
      <c r="AP1" s="105"/>
      <c r="AQ1" s="4"/>
      <c r="AR1" s="4"/>
      <c r="AS1" s="35"/>
      <c r="AU1" s="35"/>
      <c r="AV1" s="35"/>
      <c r="AW1" s="36"/>
      <c r="AX1" s="4"/>
      <c r="AY1" s="4"/>
    </row>
    <row r="2" spans="1:51" ht="15.75" x14ac:dyDescent="0.25">
      <c r="A2" s="4"/>
      <c r="B2" s="60"/>
      <c r="C2" s="61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2"/>
      <c r="Q2" s="62"/>
      <c r="R2" s="5"/>
      <c r="S2" s="5"/>
      <c r="T2" s="5"/>
      <c r="U2" s="5"/>
      <c r="V2" s="5"/>
      <c r="W2" s="6"/>
      <c r="X2" s="5"/>
      <c r="Y2" s="5"/>
      <c r="Z2" s="6"/>
      <c r="AA2" s="6"/>
      <c r="AB2" s="5"/>
      <c r="AC2" s="5"/>
      <c r="AD2" s="5"/>
      <c r="AE2" s="64"/>
      <c r="AF2" s="64"/>
      <c r="AG2" s="64"/>
      <c r="AH2" s="64"/>
      <c r="AI2" s="106" t="s">
        <v>35</v>
      </c>
      <c r="AJ2" s="107"/>
      <c r="AK2" s="107"/>
      <c r="AL2" s="107"/>
      <c r="AM2" s="107"/>
      <c r="AN2" s="107"/>
      <c r="AO2" s="107"/>
      <c r="AP2" s="107"/>
      <c r="AQ2" s="4"/>
      <c r="AR2" s="4"/>
      <c r="AS2" s="35"/>
      <c r="AU2" s="35"/>
      <c r="AV2" s="35"/>
      <c r="AW2" s="36"/>
      <c r="AX2" s="4"/>
      <c r="AY2" s="4"/>
    </row>
    <row r="3" spans="1:51" ht="15.75" x14ac:dyDescent="0.25">
      <c r="A3" s="4"/>
      <c r="B3" s="60"/>
      <c r="C3" s="61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2"/>
      <c r="Q3" s="62"/>
      <c r="R3" s="5"/>
      <c r="S3" s="5"/>
      <c r="T3" s="5"/>
      <c r="U3" s="5"/>
      <c r="V3" s="5"/>
      <c r="W3" s="6"/>
      <c r="X3" s="5"/>
      <c r="Y3" s="5"/>
      <c r="Z3" s="6"/>
      <c r="AA3" s="6"/>
      <c r="AB3" s="5"/>
      <c r="AC3" s="5"/>
      <c r="AD3" s="5"/>
      <c r="AE3" s="64"/>
      <c r="AF3" s="64"/>
      <c r="AG3" s="64"/>
      <c r="AH3" s="64"/>
      <c r="AI3" s="64"/>
      <c r="AJ3" s="64"/>
      <c r="AK3" s="64"/>
      <c r="AL3" s="64"/>
      <c r="AM3" s="106" t="s">
        <v>36</v>
      </c>
      <c r="AN3" s="107"/>
      <c r="AO3" s="107"/>
      <c r="AP3" s="107"/>
      <c r="AQ3" s="4"/>
      <c r="AR3" s="4"/>
      <c r="AS3" s="35"/>
      <c r="AU3" s="35"/>
      <c r="AV3" s="35"/>
      <c r="AW3" s="36"/>
      <c r="AX3" s="4"/>
      <c r="AY3" s="4"/>
    </row>
    <row r="4" spans="1:51" ht="15.75" x14ac:dyDescent="0.25">
      <c r="A4" s="4"/>
      <c r="B4" s="60"/>
      <c r="C4" s="61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2"/>
      <c r="Q4" s="62"/>
      <c r="R4" s="5"/>
      <c r="S4" s="5"/>
      <c r="T4" s="5"/>
      <c r="U4" s="5"/>
      <c r="V4" s="5"/>
      <c r="W4" s="6"/>
      <c r="X4" s="5"/>
      <c r="Y4" s="5"/>
      <c r="Z4" s="6"/>
      <c r="AA4" s="6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4"/>
      <c r="AQ4" s="4"/>
      <c r="AR4" s="4"/>
      <c r="AS4" s="35"/>
      <c r="AU4" s="35"/>
      <c r="AV4" s="35"/>
      <c r="AW4" s="36"/>
      <c r="AX4" s="4"/>
      <c r="AY4" s="4"/>
    </row>
    <row r="5" spans="1:51" ht="15.75" x14ac:dyDescent="0.25">
      <c r="A5" s="110" t="s">
        <v>38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5"/>
      <c r="W5" s="6"/>
      <c r="X5" s="5"/>
      <c r="Y5" s="5"/>
      <c r="Z5" s="6"/>
      <c r="AA5" s="6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4"/>
      <c r="AQ5" s="4"/>
      <c r="AR5" s="4"/>
      <c r="AS5" s="35"/>
      <c r="AU5" s="35"/>
      <c r="AV5" s="35"/>
      <c r="AW5" s="36"/>
      <c r="AX5" s="4"/>
      <c r="AY5" s="4"/>
    </row>
    <row r="6" spans="1:51" ht="15.75" x14ac:dyDescent="0.25">
      <c r="A6" s="110" t="s">
        <v>39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5"/>
      <c r="W6" s="6"/>
      <c r="X6" s="5"/>
      <c r="Y6" s="5"/>
      <c r="Z6" s="6"/>
      <c r="AA6" s="6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4"/>
      <c r="AQ6" s="4"/>
      <c r="AR6" s="4"/>
      <c r="AS6" s="35"/>
      <c r="AU6" s="35"/>
      <c r="AV6" s="35"/>
      <c r="AW6" s="36"/>
      <c r="AX6" s="4"/>
      <c r="AY6" s="4"/>
    </row>
    <row r="7" spans="1:51" ht="16.5" customHeight="1" x14ac:dyDescent="0.25">
      <c r="A7" s="110" t="s">
        <v>88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5"/>
      <c r="W7" s="6"/>
      <c r="X7" s="5"/>
      <c r="Y7" s="5"/>
      <c r="Z7" s="6"/>
      <c r="AA7" s="6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4"/>
      <c r="AQ7" s="4"/>
      <c r="AR7" s="4"/>
      <c r="AS7" s="35"/>
      <c r="AU7" s="35"/>
      <c r="AV7" s="35"/>
      <c r="AW7" s="36"/>
      <c r="AX7" s="4"/>
      <c r="AY7" s="4"/>
    </row>
    <row r="8" spans="1:51" ht="15" customHeight="1" x14ac:dyDescent="0.25">
      <c r="V8" s="5"/>
      <c r="W8" s="6"/>
      <c r="X8" s="5"/>
      <c r="Y8" s="5"/>
      <c r="Z8" s="6"/>
      <c r="AA8" s="6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4"/>
      <c r="AQ8" s="4"/>
      <c r="AR8" s="4"/>
      <c r="AS8" s="35"/>
      <c r="AU8" s="35"/>
      <c r="AV8" s="35"/>
      <c r="AW8" s="36"/>
      <c r="AX8" s="4"/>
      <c r="AY8" s="4"/>
    </row>
    <row r="9" spans="1:51" ht="15.75" x14ac:dyDescent="0.25">
      <c r="V9" s="5"/>
      <c r="W9" s="6"/>
      <c r="X9" s="5"/>
      <c r="Y9" s="5"/>
      <c r="Z9" s="6"/>
      <c r="AA9" s="6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112"/>
      <c r="AO9" s="112"/>
      <c r="AP9" s="112"/>
      <c r="AQ9" s="4"/>
      <c r="AR9" s="4"/>
      <c r="AS9" s="35"/>
      <c r="AU9" s="35"/>
      <c r="AV9" s="35"/>
      <c r="AW9" s="36"/>
      <c r="AX9" s="4"/>
      <c r="AY9" s="4"/>
    </row>
    <row r="10" spans="1:51" ht="15.75" x14ac:dyDescent="0.25">
      <c r="A10" s="4"/>
      <c r="B10" s="60"/>
      <c r="C10" s="61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2"/>
      <c r="Q10" s="62"/>
      <c r="R10" s="5"/>
      <c r="S10" s="5"/>
      <c r="T10" s="5"/>
      <c r="U10" s="5"/>
      <c r="V10" s="5"/>
      <c r="W10" s="6"/>
      <c r="X10" s="5"/>
      <c r="Y10" s="5"/>
      <c r="Z10" s="6"/>
      <c r="AA10" s="6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108" t="s">
        <v>37</v>
      </c>
      <c r="AO10" s="109"/>
      <c r="AP10" s="109"/>
      <c r="AQ10" s="4"/>
      <c r="AR10" s="4"/>
      <c r="AS10" s="35"/>
      <c r="AU10" s="35"/>
      <c r="AV10" s="35"/>
      <c r="AW10" s="36"/>
      <c r="AX10" s="4"/>
      <c r="AY10" s="4"/>
    </row>
    <row r="11" spans="1:51" ht="15.75" x14ac:dyDescent="0.25">
      <c r="A11" s="128" t="s">
        <v>0</v>
      </c>
      <c r="B11" s="128" t="s">
        <v>1</v>
      </c>
      <c r="C11" s="92" t="s">
        <v>47</v>
      </c>
      <c r="D11" s="95" t="s">
        <v>18</v>
      </c>
      <c r="E11" s="96"/>
      <c r="F11" s="97"/>
      <c r="G11" s="101" t="s">
        <v>87</v>
      </c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3"/>
      <c r="AQ11" s="4"/>
      <c r="AR11" s="4"/>
      <c r="AS11" s="35"/>
      <c r="AU11" s="35"/>
      <c r="AV11" s="35"/>
      <c r="AW11" s="36"/>
      <c r="AX11" s="4"/>
      <c r="AY11" s="4"/>
    </row>
    <row r="12" spans="1:51" ht="15" customHeight="1" x14ac:dyDescent="0.25">
      <c r="A12" s="129"/>
      <c r="B12" s="131"/>
      <c r="C12" s="93"/>
      <c r="D12" s="98"/>
      <c r="E12" s="99"/>
      <c r="F12" s="100"/>
      <c r="G12" s="123" t="s">
        <v>3</v>
      </c>
      <c r="H12" s="123"/>
      <c r="I12" s="124"/>
      <c r="J12" s="122" t="s">
        <v>4</v>
      </c>
      <c r="K12" s="123"/>
      <c r="L12" s="124"/>
      <c r="M12" s="122" t="s">
        <v>5</v>
      </c>
      <c r="N12" s="123"/>
      <c r="O12" s="124"/>
      <c r="P12" s="122" t="s">
        <v>6</v>
      </c>
      <c r="Q12" s="123"/>
      <c r="R12" s="124"/>
      <c r="S12" s="120" t="s">
        <v>7</v>
      </c>
      <c r="T12" s="120"/>
      <c r="U12" s="120"/>
      <c r="V12" s="119" t="s">
        <v>8</v>
      </c>
      <c r="W12" s="119"/>
      <c r="X12" s="119"/>
      <c r="Y12" s="120" t="s">
        <v>9</v>
      </c>
      <c r="Z12" s="120"/>
      <c r="AA12" s="120"/>
      <c r="AB12" s="119" t="s">
        <v>10</v>
      </c>
      <c r="AC12" s="119"/>
      <c r="AD12" s="119"/>
      <c r="AE12" s="125" t="s">
        <v>11</v>
      </c>
      <c r="AF12" s="126"/>
      <c r="AG12" s="127"/>
      <c r="AH12" s="119" t="s">
        <v>12</v>
      </c>
      <c r="AI12" s="119"/>
      <c r="AJ12" s="119"/>
      <c r="AK12" s="120" t="s">
        <v>13</v>
      </c>
      <c r="AL12" s="120"/>
      <c r="AM12" s="120"/>
      <c r="AN12" s="121" t="s">
        <v>14</v>
      </c>
      <c r="AO12" s="121"/>
      <c r="AP12" s="121"/>
      <c r="AQ12" s="7"/>
      <c r="AR12" s="7"/>
      <c r="AS12" s="37"/>
      <c r="AT12" s="35" t="s">
        <v>25</v>
      </c>
      <c r="AU12" s="35"/>
      <c r="AV12" s="35"/>
      <c r="AW12" s="36"/>
      <c r="AX12" s="4"/>
      <c r="AY12" s="4"/>
    </row>
    <row r="13" spans="1:51" ht="36" customHeight="1" x14ac:dyDescent="0.25">
      <c r="A13" s="130"/>
      <c r="B13" s="132"/>
      <c r="C13" s="94"/>
      <c r="D13" s="65" t="s">
        <v>48</v>
      </c>
      <c r="E13" s="66" t="s">
        <v>49</v>
      </c>
      <c r="F13" s="8" t="s">
        <v>15</v>
      </c>
      <c r="G13" s="9" t="s">
        <v>16</v>
      </c>
      <c r="H13" s="25" t="s">
        <v>17</v>
      </c>
      <c r="I13" s="10" t="s">
        <v>15</v>
      </c>
      <c r="J13" s="9" t="s">
        <v>16</v>
      </c>
      <c r="K13" s="58" t="s">
        <v>17</v>
      </c>
      <c r="L13" s="10" t="s">
        <v>15</v>
      </c>
      <c r="M13" s="9" t="s">
        <v>16</v>
      </c>
      <c r="N13" s="26" t="s">
        <v>17</v>
      </c>
      <c r="O13" s="10" t="s">
        <v>15</v>
      </c>
      <c r="P13" s="9" t="s">
        <v>16</v>
      </c>
      <c r="Q13" s="29" t="s">
        <v>17</v>
      </c>
      <c r="R13" s="29" t="s">
        <v>15</v>
      </c>
      <c r="S13" s="9" t="s">
        <v>16</v>
      </c>
      <c r="T13" s="30" t="s">
        <v>17</v>
      </c>
      <c r="U13" s="10" t="s">
        <v>15</v>
      </c>
      <c r="V13" s="9" t="s">
        <v>16</v>
      </c>
      <c r="W13" s="24" t="s">
        <v>17</v>
      </c>
      <c r="X13" s="10" t="s">
        <v>15</v>
      </c>
      <c r="Y13" s="9" t="s">
        <v>16</v>
      </c>
      <c r="Z13" s="24" t="s">
        <v>17</v>
      </c>
      <c r="AA13" s="25" t="s">
        <v>15</v>
      </c>
      <c r="AB13" s="9" t="s">
        <v>16</v>
      </c>
      <c r="AC13" s="24" t="s">
        <v>17</v>
      </c>
      <c r="AD13" s="10" t="s">
        <v>15</v>
      </c>
      <c r="AE13" s="9" t="s">
        <v>16</v>
      </c>
      <c r="AF13" s="24" t="s">
        <v>17</v>
      </c>
      <c r="AG13" s="10" t="s">
        <v>15</v>
      </c>
      <c r="AH13" s="9" t="s">
        <v>16</v>
      </c>
      <c r="AI13" s="24" t="s">
        <v>17</v>
      </c>
      <c r="AJ13" s="10" t="s">
        <v>15</v>
      </c>
      <c r="AK13" s="9" t="s">
        <v>16</v>
      </c>
      <c r="AL13" s="24" t="s">
        <v>17</v>
      </c>
      <c r="AM13" s="10" t="s">
        <v>15</v>
      </c>
      <c r="AN13" s="11" t="s">
        <v>16</v>
      </c>
      <c r="AO13" s="24" t="s">
        <v>17</v>
      </c>
      <c r="AP13" s="12" t="s">
        <v>15</v>
      </c>
      <c r="AQ13" s="7"/>
      <c r="AR13" s="7"/>
      <c r="AS13" s="38"/>
      <c r="AT13" s="148" t="s">
        <v>50</v>
      </c>
      <c r="AU13" s="141" t="s">
        <v>26</v>
      </c>
      <c r="AV13" s="143" t="s">
        <v>27</v>
      </c>
      <c r="AW13" s="145" t="s">
        <v>28</v>
      </c>
      <c r="AX13" s="128" t="s">
        <v>1</v>
      </c>
      <c r="AY13" s="150" t="s">
        <v>2</v>
      </c>
    </row>
    <row r="14" spans="1:51" ht="17.25" customHeight="1" x14ac:dyDescent="0.25">
      <c r="A14" s="79" t="s">
        <v>51</v>
      </c>
      <c r="B14" s="70">
        <v>2</v>
      </c>
      <c r="C14" s="71">
        <v>3</v>
      </c>
      <c r="D14" s="72">
        <v>4</v>
      </c>
      <c r="E14" s="73">
        <v>5</v>
      </c>
      <c r="F14" s="74">
        <v>6</v>
      </c>
      <c r="G14" s="75">
        <v>7</v>
      </c>
      <c r="H14" s="76" t="s">
        <v>52</v>
      </c>
      <c r="I14" s="77" t="s">
        <v>53</v>
      </c>
      <c r="J14" s="75" t="s">
        <v>54</v>
      </c>
      <c r="K14" s="76" t="s">
        <v>55</v>
      </c>
      <c r="L14" s="77" t="s">
        <v>56</v>
      </c>
      <c r="M14" s="75" t="s">
        <v>57</v>
      </c>
      <c r="N14" s="73" t="s">
        <v>58</v>
      </c>
      <c r="O14" s="77" t="s">
        <v>59</v>
      </c>
      <c r="P14" s="75" t="s">
        <v>60</v>
      </c>
      <c r="Q14" s="73" t="s">
        <v>61</v>
      </c>
      <c r="R14" s="73" t="s">
        <v>62</v>
      </c>
      <c r="S14" s="75" t="s">
        <v>63</v>
      </c>
      <c r="T14" s="73" t="s">
        <v>64</v>
      </c>
      <c r="U14" s="77" t="s">
        <v>65</v>
      </c>
      <c r="V14" s="75" t="s">
        <v>66</v>
      </c>
      <c r="W14" s="73" t="s">
        <v>67</v>
      </c>
      <c r="X14" s="77" t="s">
        <v>68</v>
      </c>
      <c r="Y14" s="75" t="s">
        <v>69</v>
      </c>
      <c r="Z14" s="73" t="s">
        <v>70</v>
      </c>
      <c r="AA14" s="76" t="s">
        <v>71</v>
      </c>
      <c r="AB14" s="75" t="s">
        <v>72</v>
      </c>
      <c r="AC14" s="73" t="s">
        <v>73</v>
      </c>
      <c r="AD14" s="77" t="s">
        <v>74</v>
      </c>
      <c r="AE14" s="75" t="s">
        <v>75</v>
      </c>
      <c r="AF14" s="73" t="s">
        <v>76</v>
      </c>
      <c r="AG14" s="77" t="s">
        <v>77</v>
      </c>
      <c r="AH14" s="75" t="s">
        <v>78</v>
      </c>
      <c r="AI14" s="73" t="s">
        <v>79</v>
      </c>
      <c r="AJ14" s="77" t="s">
        <v>80</v>
      </c>
      <c r="AK14" s="75" t="s">
        <v>81</v>
      </c>
      <c r="AL14" s="73" t="s">
        <v>82</v>
      </c>
      <c r="AM14" s="77" t="s">
        <v>83</v>
      </c>
      <c r="AN14" s="78" t="s">
        <v>84</v>
      </c>
      <c r="AO14" s="73" t="s">
        <v>85</v>
      </c>
      <c r="AP14" s="77" t="s">
        <v>86</v>
      </c>
      <c r="AQ14" s="7"/>
      <c r="AR14" s="7"/>
      <c r="AS14" s="38"/>
      <c r="AT14" s="149"/>
      <c r="AU14" s="142"/>
      <c r="AV14" s="144"/>
      <c r="AW14" s="146"/>
      <c r="AX14" s="147"/>
      <c r="AY14" s="151"/>
    </row>
    <row r="15" spans="1:51" ht="28.5" customHeight="1" x14ac:dyDescent="0.25">
      <c r="A15" s="113"/>
      <c r="B15" s="116" t="s">
        <v>40</v>
      </c>
      <c r="C15" s="14" t="s">
        <v>18</v>
      </c>
      <c r="D15" s="34">
        <f>G15+J15+M15+P15+S15+V15+Y15+AB15+AE15+AH15+AK15+AN15</f>
        <v>415765.22</v>
      </c>
      <c r="E15" s="34">
        <f>H15+K15+N15+Q15+T15+W15+Z15+AC15+AF15+AI15+AL15+AO15</f>
        <v>84231.61</v>
      </c>
      <c r="F15" s="28">
        <f>E15/D15*100</f>
        <v>20.25941708159235</v>
      </c>
      <c r="G15" s="80">
        <f t="shared" ref="G15:H15" si="0">G20+G25+G30</f>
        <v>13280.77</v>
      </c>
      <c r="H15" s="80">
        <f t="shared" si="0"/>
        <v>19047.86</v>
      </c>
      <c r="I15" s="81">
        <f>H15/G15*100</f>
        <v>143.42436470174547</v>
      </c>
      <c r="J15" s="80">
        <f t="shared" ref="J15:K15" si="1">J20+J25+J30</f>
        <v>32912.46</v>
      </c>
      <c r="K15" s="80">
        <f t="shared" si="1"/>
        <v>65183.75</v>
      </c>
      <c r="L15" s="81">
        <f t="shared" ref="L15:L34" si="2">K15/J15*100</f>
        <v>198.0518928089848</v>
      </c>
      <c r="M15" s="80">
        <f t="shared" ref="M15:N15" si="3">M20+M25+M30</f>
        <v>36868.1</v>
      </c>
      <c r="N15" s="80">
        <f t="shared" si="3"/>
        <v>0</v>
      </c>
      <c r="O15" s="81">
        <f t="shared" ref="O15:O34" si="4">N15/M15*100</f>
        <v>0</v>
      </c>
      <c r="P15" s="80">
        <f t="shared" ref="P15:Q15" si="5">P20+P25+P30</f>
        <v>34475.299999999996</v>
      </c>
      <c r="Q15" s="80">
        <f t="shared" si="5"/>
        <v>0</v>
      </c>
      <c r="R15" s="81">
        <f t="shared" ref="R15:R34" si="6">Q15/P15*100</f>
        <v>0</v>
      </c>
      <c r="S15" s="80">
        <f t="shared" ref="S15:T15" si="7">S20+S25+S30</f>
        <v>45564.33</v>
      </c>
      <c r="T15" s="80">
        <f t="shared" si="7"/>
        <v>0</v>
      </c>
      <c r="U15" s="81">
        <f t="shared" ref="U15:U34" si="8">T15/S15*100</f>
        <v>0</v>
      </c>
      <c r="V15" s="80">
        <f t="shared" ref="V15:W15" si="9">V20+V25+V30</f>
        <v>47875.88</v>
      </c>
      <c r="W15" s="80">
        <f t="shared" si="9"/>
        <v>0</v>
      </c>
      <c r="X15" s="81">
        <f t="shared" ref="X15:X34" si="10">W15/V15*100</f>
        <v>0</v>
      </c>
      <c r="Y15" s="80">
        <f t="shared" ref="Y15:Z15" si="11">Y20+Y25+Y30</f>
        <v>39916.270000000004</v>
      </c>
      <c r="Z15" s="80">
        <f t="shared" si="11"/>
        <v>0</v>
      </c>
      <c r="AA15" s="81">
        <f t="shared" ref="AA15:AA34" si="12">Z15/Y15*100</f>
        <v>0</v>
      </c>
      <c r="AB15" s="80">
        <f t="shared" ref="AB15:AC15" si="13">AB20+AB25+AB30</f>
        <v>38991.009999999995</v>
      </c>
      <c r="AC15" s="80">
        <f t="shared" si="13"/>
        <v>0</v>
      </c>
      <c r="AD15" s="81">
        <f t="shared" ref="AD15:AD34" si="14">AC15/AB15*100</f>
        <v>0</v>
      </c>
      <c r="AE15" s="80">
        <f t="shared" ref="AE15:AF15" si="15">AE20+AE25+AE30</f>
        <v>34181.61</v>
      </c>
      <c r="AF15" s="80">
        <f t="shared" si="15"/>
        <v>0</v>
      </c>
      <c r="AG15" s="81">
        <f t="shared" ref="AG15:AG34" si="16">AF15/AE15*100</f>
        <v>0</v>
      </c>
      <c r="AH15" s="80">
        <f t="shared" ref="AH15:AI15" si="17">AH20+AH25+AH30</f>
        <v>31096.71</v>
      </c>
      <c r="AI15" s="80">
        <f t="shared" si="17"/>
        <v>0</v>
      </c>
      <c r="AJ15" s="81">
        <f t="shared" ref="AJ15:AJ34" si="18">AI15/AH15*100</f>
        <v>0</v>
      </c>
      <c r="AK15" s="80">
        <f t="shared" ref="AK15:AL15" si="19">AK20+AK25+AK30</f>
        <v>32071.03</v>
      </c>
      <c r="AL15" s="80">
        <f t="shared" si="19"/>
        <v>0</v>
      </c>
      <c r="AM15" s="81">
        <f t="shared" ref="AM15:AM34" si="20">AL15/AK15*100</f>
        <v>0</v>
      </c>
      <c r="AN15" s="80">
        <f t="shared" ref="AN15:AO15" si="21">AN20+AN25+AN30</f>
        <v>28531.749999999996</v>
      </c>
      <c r="AO15" s="80">
        <f t="shared" si="21"/>
        <v>0</v>
      </c>
      <c r="AP15" s="81">
        <f t="shared" ref="AP15:AP34" si="22">AO15/AN15*100</f>
        <v>0</v>
      </c>
      <c r="AQ15" s="15"/>
      <c r="AR15" s="68"/>
      <c r="AS15" s="52" t="s">
        <v>29</v>
      </c>
      <c r="AT15" s="87">
        <f>AT16+AT17+AT18+AT19</f>
        <v>415765.2</v>
      </c>
      <c r="AU15" s="88"/>
      <c r="AV15" s="59">
        <f>AV16+AV17+AV18+AV19</f>
        <v>84231.62</v>
      </c>
      <c r="AW15" s="89"/>
      <c r="AX15" s="67"/>
      <c r="AY15" s="57"/>
    </row>
    <row r="16" spans="1:51" ht="39" customHeight="1" x14ac:dyDescent="0.25">
      <c r="A16" s="114"/>
      <c r="B16" s="117"/>
      <c r="C16" s="16" t="s">
        <v>19</v>
      </c>
      <c r="D16" s="34">
        <f>G16+J16+M16+P16+S16+V16+Y16+AB16+AE16+AH16+AK16+AN16</f>
        <v>413561.12</v>
      </c>
      <c r="E16" s="34">
        <f t="shared" ref="E16:E34" si="23">H16+K16+N16+Q16+T16+W16+Z16+AC16+AF16+AI16+AL16+AO16</f>
        <v>84231.61</v>
      </c>
      <c r="F16" s="28">
        <f t="shared" ref="F16:F34" si="24">E16/D16*100</f>
        <v>20.367390919146363</v>
      </c>
      <c r="G16" s="80">
        <f t="shared" ref="G16:H16" si="25">G21+G26+G31</f>
        <v>13280.77</v>
      </c>
      <c r="H16" s="80">
        <f t="shared" si="25"/>
        <v>19047.86</v>
      </c>
      <c r="I16" s="81">
        <f t="shared" ref="I16:I34" si="26">H16/G16*100</f>
        <v>143.42436470174547</v>
      </c>
      <c r="J16" s="80">
        <f t="shared" ref="J16:K16" si="27">J21+J26+J31</f>
        <v>32912.46</v>
      </c>
      <c r="K16" s="80">
        <f t="shared" si="27"/>
        <v>65183.75</v>
      </c>
      <c r="L16" s="81">
        <f t="shared" si="2"/>
        <v>198.0518928089848</v>
      </c>
      <c r="M16" s="80">
        <f t="shared" ref="M16:N16" si="28">M21+M26+M31</f>
        <v>36815.800000000003</v>
      </c>
      <c r="N16" s="80">
        <f t="shared" si="28"/>
        <v>0</v>
      </c>
      <c r="O16" s="81">
        <f t="shared" si="4"/>
        <v>0</v>
      </c>
      <c r="P16" s="80">
        <f t="shared" ref="P16:Q16" si="29">P21+P26+P31</f>
        <v>34357.899999999994</v>
      </c>
      <c r="Q16" s="80">
        <f t="shared" si="29"/>
        <v>0</v>
      </c>
      <c r="R16" s="81">
        <f t="shared" si="6"/>
        <v>0</v>
      </c>
      <c r="S16" s="80">
        <f t="shared" ref="S16:T16" si="30">S21+S26+S31</f>
        <v>43867.130000000005</v>
      </c>
      <c r="T16" s="80">
        <f t="shared" si="30"/>
        <v>0</v>
      </c>
      <c r="U16" s="81">
        <f t="shared" si="8"/>
        <v>0</v>
      </c>
      <c r="V16" s="80">
        <f t="shared" ref="V16:W16" si="31">V21+V26+V31</f>
        <v>47827.48</v>
      </c>
      <c r="W16" s="80">
        <f t="shared" si="31"/>
        <v>0</v>
      </c>
      <c r="X16" s="81">
        <f t="shared" si="10"/>
        <v>0</v>
      </c>
      <c r="Y16" s="80">
        <f t="shared" ref="Y16:Z16" si="32">Y21+Y26+Y31</f>
        <v>39916.270000000004</v>
      </c>
      <c r="Z16" s="80">
        <f t="shared" si="32"/>
        <v>0</v>
      </c>
      <c r="AA16" s="81">
        <f t="shared" si="12"/>
        <v>0</v>
      </c>
      <c r="AB16" s="80">
        <f t="shared" ref="AB16:AC16" si="33">AB21+AB26+AB31</f>
        <v>38931.509999999995</v>
      </c>
      <c r="AC16" s="80">
        <f t="shared" si="33"/>
        <v>0</v>
      </c>
      <c r="AD16" s="81">
        <f t="shared" si="14"/>
        <v>0</v>
      </c>
      <c r="AE16" s="80">
        <f t="shared" ref="AE16:AF16" si="34">AE21+AE26+AE31</f>
        <v>34030.11</v>
      </c>
      <c r="AF16" s="80">
        <f t="shared" si="34"/>
        <v>0</v>
      </c>
      <c r="AG16" s="81">
        <f t="shared" si="16"/>
        <v>0</v>
      </c>
      <c r="AH16" s="80">
        <f t="shared" ref="AH16:AI16" si="35">AH21+AH26+AH31</f>
        <v>31049.91</v>
      </c>
      <c r="AI16" s="80">
        <f t="shared" si="35"/>
        <v>0</v>
      </c>
      <c r="AJ16" s="81">
        <f t="shared" si="18"/>
        <v>0</v>
      </c>
      <c r="AK16" s="80">
        <f t="shared" ref="AK16:AL16" si="36">AK21+AK26+AK31</f>
        <v>32040.03</v>
      </c>
      <c r="AL16" s="80">
        <f t="shared" si="36"/>
        <v>0</v>
      </c>
      <c r="AM16" s="81">
        <f t="shared" si="20"/>
        <v>0</v>
      </c>
      <c r="AN16" s="80">
        <f t="shared" ref="AN16:AO16" si="37">AN21+AN26+AN31</f>
        <v>28531.749999999996</v>
      </c>
      <c r="AO16" s="80">
        <f t="shared" si="37"/>
        <v>0</v>
      </c>
      <c r="AP16" s="81">
        <f t="shared" si="22"/>
        <v>0</v>
      </c>
      <c r="AQ16" s="17"/>
      <c r="AR16" s="7"/>
      <c r="AS16" s="44" t="s">
        <v>30</v>
      </c>
      <c r="AT16" s="53">
        <v>413561.1</v>
      </c>
      <c r="AU16" s="54">
        <f t="shared" ref="AU16:AU35" si="38">AT16-D15</f>
        <v>-2204.1199999999953</v>
      </c>
      <c r="AV16" s="55">
        <f>AV21+AV26+AV31</f>
        <v>84231.62</v>
      </c>
      <c r="AW16" s="56">
        <f t="shared" ref="AW16:AW35" si="39">AV16-E15</f>
        <v>9.9999999947613105E-3</v>
      </c>
      <c r="AX16" s="116" t="s">
        <v>40</v>
      </c>
      <c r="AY16" s="14" t="s">
        <v>18</v>
      </c>
    </row>
    <row r="17" spans="1:51" ht="26.25" customHeight="1" x14ac:dyDescent="0.25">
      <c r="A17" s="114"/>
      <c r="B17" s="117"/>
      <c r="C17" s="16" t="s">
        <v>20</v>
      </c>
      <c r="D17" s="34">
        <f t="shared" ref="D17:D34" si="40">G17+J17+M17+P17+S17+V17+Y17+AB17+AE17+AH17+AK17+AN17</f>
        <v>2186.9</v>
      </c>
      <c r="E17" s="34">
        <f t="shared" si="23"/>
        <v>0</v>
      </c>
      <c r="F17" s="28">
        <f t="shared" si="24"/>
        <v>0</v>
      </c>
      <c r="G17" s="80">
        <f t="shared" ref="G17:H17" si="41">G22+G27+G32</f>
        <v>0</v>
      </c>
      <c r="H17" s="80">
        <f t="shared" si="41"/>
        <v>0</v>
      </c>
      <c r="I17" s="81" t="e">
        <f t="shared" si="26"/>
        <v>#DIV/0!</v>
      </c>
      <c r="J17" s="80">
        <f t="shared" ref="J17:K17" si="42">J22+J27+J32</f>
        <v>0</v>
      </c>
      <c r="K17" s="80">
        <f t="shared" si="42"/>
        <v>0</v>
      </c>
      <c r="L17" s="81" t="e">
        <f t="shared" si="2"/>
        <v>#DIV/0!</v>
      </c>
      <c r="M17" s="80">
        <f t="shared" ref="M17:N17" si="43">M22+M27+M32</f>
        <v>52.3</v>
      </c>
      <c r="N17" s="80">
        <f t="shared" si="43"/>
        <v>0</v>
      </c>
      <c r="O17" s="81">
        <f t="shared" si="4"/>
        <v>0</v>
      </c>
      <c r="P17" s="80">
        <f t="shared" ref="P17:Q17" si="44">P22+P27+P32</f>
        <v>117.4</v>
      </c>
      <c r="Q17" s="80">
        <f t="shared" si="44"/>
        <v>0</v>
      </c>
      <c r="R17" s="81">
        <f t="shared" si="6"/>
        <v>0</v>
      </c>
      <c r="S17" s="80">
        <f t="shared" ref="S17:T17" si="45">S22+S27+S32</f>
        <v>1697.1999999999998</v>
      </c>
      <c r="T17" s="80">
        <f t="shared" si="45"/>
        <v>0</v>
      </c>
      <c r="U17" s="81">
        <f t="shared" si="8"/>
        <v>0</v>
      </c>
      <c r="V17" s="80">
        <f t="shared" ref="V17:W17" si="46">V22+V27+V32</f>
        <v>48.4</v>
      </c>
      <c r="W17" s="80">
        <f t="shared" si="46"/>
        <v>0</v>
      </c>
      <c r="X17" s="81">
        <f t="shared" si="10"/>
        <v>0</v>
      </c>
      <c r="Y17" s="80">
        <f t="shared" ref="Y17:Z17" si="47">Y22+Y27+Y32</f>
        <v>0</v>
      </c>
      <c r="Z17" s="80">
        <f t="shared" si="47"/>
        <v>0</v>
      </c>
      <c r="AA17" s="81" t="e">
        <f t="shared" si="12"/>
        <v>#DIV/0!</v>
      </c>
      <c r="AB17" s="80">
        <f t="shared" ref="AB17:AC17" si="48">AB22+AB27+AB32</f>
        <v>59.5</v>
      </c>
      <c r="AC17" s="80">
        <f t="shared" si="48"/>
        <v>0</v>
      </c>
      <c r="AD17" s="81">
        <f t="shared" si="14"/>
        <v>0</v>
      </c>
      <c r="AE17" s="80">
        <f t="shared" ref="AE17:AF17" si="49">AE22+AE27+AE32</f>
        <v>134.30000000000001</v>
      </c>
      <c r="AF17" s="80">
        <f t="shared" si="49"/>
        <v>0</v>
      </c>
      <c r="AG17" s="81">
        <f t="shared" si="16"/>
        <v>0</v>
      </c>
      <c r="AH17" s="80">
        <f t="shared" ref="AH17:AI17" si="50">AH22+AH27+AH32</f>
        <v>46.8</v>
      </c>
      <c r="AI17" s="80">
        <f t="shared" si="50"/>
        <v>0</v>
      </c>
      <c r="AJ17" s="81">
        <f t="shared" si="18"/>
        <v>0</v>
      </c>
      <c r="AK17" s="80">
        <f t="shared" ref="AK17:AL17" si="51">AK22+AK27+AK32</f>
        <v>31</v>
      </c>
      <c r="AL17" s="80">
        <f t="shared" si="51"/>
        <v>0</v>
      </c>
      <c r="AM17" s="81">
        <f t="shared" si="20"/>
        <v>0</v>
      </c>
      <c r="AN17" s="80">
        <f t="shared" ref="AN17:AO17" si="52">AN22+AN27+AN32</f>
        <v>0</v>
      </c>
      <c r="AO17" s="80">
        <f t="shared" si="52"/>
        <v>0</v>
      </c>
      <c r="AP17" s="81" t="e">
        <f t="shared" si="22"/>
        <v>#DIV/0!</v>
      </c>
      <c r="AQ17" s="18"/>
      <c r="AR17" s="7"/>
      <c r="AS17" s="44" t="s">
        <v>31</v>
      </c>
      <c r="AT17" s="40">
        <f>AT22+AT27+AT32</f>
        <v>2186.9</v>
      </c>
      <c r="AU17" s="41">
        <f t="shared" si="38"/>
        <v>-411374.22</v>
      </c>
      <c r="AV17" s="42">
        <f>AV22+AV27+AV32</f>
        <v>0</v>
      </c>
      <c r="AW17" s="43">
        <f t="shared" si="39"/>
        <v>-84231.61</v>
      </c>
      <c r="AX17" s="117"/>
      <c r="AY17" s="16" t="s">
        <v>19</v>
      </c>
    </row>
    <row r="18" spans="1:51" ht="26.25" customHeight="1" x14ac:dyDescent="0.25">
      <c r="A18" s="114"/>
      <c r="B18" s="117"/>
      <c r="C18" s="16" t="s">
        <v>21</v>
      </c>
      <c r="D18" s="34">
        <f>G18+J18+M18+P18+S18+V18+Y18+AB18+AE18+AH18+AK18+AN18</f>
        <v>17.2</v>
      </c>
      <c r="E18" s="34">
        <f t="shared" si="23"/>
        <v>0</v>
      </c>
      <c r="F18" s="28">
        <f t="shared" si="24"/>
        <v>0</v>
      </c>
      <c r="G18" s="80">
        <f t="shared" ref="G18:H18" si="53">G23+G28+G33</f>
        <v>0</v>
      </c>
      <c r="H18" s="80">
        <f t="shared" si="53"/>
        <v>0</v>
      </c>
      <c r="I18" s="81" t="e">
        <f t="shared" si="26"/>
        <v>#DIV/0!</v>
      </c>
      <c r="J18" s="80">
        <f t="shared" ref="J18:K18" si="54">J23+J28+J33</f>
        <v>0</v>
      </c>
      <c r="K18" s="80">
        <f t="shared" si="54"/>
        <v>0</v>
      </c>
      <c r="L18" s="81" t="e">
        <f t="shared" si="2"/>
        <v>#DIV/0!</v>
      </c>
      <c r="M18" s="80">
        <f t="shared" ref="M18:N18" si="55">M23+M28+M33</f>
        <v>0</v>
      </c>
      <c r="N18" s="80">
        <f t="shared" si="55"/>
        <v>0</v>
      </c>
      <c r="O18" s="81" t="e">
        <f t="shared" si="4"/>
        <v>#DIV/0!</v>
      </c>
      <c r="P18" s="80">
        <f t="shared" ref="P18:Q18" si="56">P23+P28+P33</f>
        <v>0</v>
      </c>
      <c r="Q18" s="80">
        <f t="shared" si="56"/>
        <v>0</v>
      </c>
      <c r="R18" s="81" t="e">
        <f t="shared" si="6"/>
        <v>#DIV/0!</v>
      </c>
      <c r="S18" s="80">
        <f t="shared" ref="S18:T18" si="57">S23+S28+S33</f>
        <v>0</v>
      </c>
      <c r="T18" s="80">
        <f t="shared" si="57"/>
        <v>0</v>
      </c>
      <c r="U18" s="81" t="e">
        <f t="shared" si="8"/>
        <v>#DIV/0!</v>
      </c>
      <c r="V18" s="80">
        <f t="shared" ref="V18:W18" si="58">V23+V28+V33</f>
        <v>0</v>
      </c>
      <c r="W18" s="80">
        <f t="shared" si="58"/>
        <v>0</v>
      </c>
      <c r="X18" s="81" t="e">
        <f t="shared" si="10"/>
        <v>#DIV/0!</v>
      </c>
      <c r="Y18" s="80">
        <f t="shared" ref="Y18:Z18" si="59">Y23+Y28+Y33</f>
        <v>0</v>
      </c>
      <c r="Z18" s="80">
        <f t="shared" si="59"/>
        <v>0</v>
      </c>
      <c r="AA18" s="81" t="e">
        <f t="shared" si="12"/>
        <v>#DIV/0!</v>
      </c>
      <c r="AB18" s="80">
        <f t="shared" ref="AB18:AC18" si="60">AB23+AB28+AB33</f>
        <v>0</v>
      </c>
      <c r="AC18" s="80">
        <f t="shared" si="60"/>
        <v>0</v>
      </c>
      <c r="AD18" s="81" t="e">
        <f t="shared" si="14"/>
        <v>#DIV/0!</v>
      </c>
      <c r="AE18" s="80">
        <f t="shared" ref="AE18:AF18" si="61">AE23+AE28+AE33</f>
        <v>17.2</v>
      </c>
      <c r="AF18" s="80">
        <f t="shared" si="61"/>
        <v>0</v>
      </c>
      <c r="AG18" s="81">
        <f t="shared" si="16"/>
        <v>0</v>
      </c>
      <c r="AH18" s="80">
        <f t="shared" ref="AH18:AI18" si="62">AH23+AH28+AH33</f>
        <v>0</v>
      </c>
      <c r="AI18" s="80">
        <f t="shared" si="62"/>
        <v>0</v>
      </c>
      <c r="AJ18" s="81" t="e">
        <f t="shared" si="18"/>
        <v>#DIV/0!</v>
      </c>
      <c r="AK18" s="80">
        <f t="shared" ref="AK18:AL18" si="63">AK23+AK28+AK33</f>
        <v>0</v>
      </c>
      <c r="AL18" s="80">
        <f t="shared" si="63"/>
        <v>0</v>
      </c>
      <c r="AM18" s="81" t="e">
        <f t="shared" si="20"/>
        <v>#DIV/0!</v>
      </c>
      <c r="AN18" s="80">
        <f t="shared" ref="AN18:AO18" si="64">AN23+AN28+AN33</f>
        <v>0</v>
      </c>
      <c r="AO18" s="80">
        <f t="shared" si="64"/>
        <v>0</v>
      </c>
      <c r="AP18" s="81" t="e">
        <f t="shared" si="22"/>
        <v>#DIV/0!</v>
      </c>
      <c r="AQ18" s="18"/>
      <c r="AR18" s="7"/>
      <c r="AS18" s="44" t="s">
        <v>32</v>
      </c>
      <c r="AT18" s="40">
        <f>AT23+AT28+AT33</f>
        <v>17.2</v>
      </c>
      <c r="AU18" s="41">
        <f t="shared" si="38"/>
        <v>-2169.7000000000003</v>
      </c>
      <c r="AV18" s="42">
        <f>AV23+AV28+AV33</f>
        <v>0</v>
      </c>
      <c r="AW18" s="43">
        <f t="shared" si="39"/>
        <v>0</v>
      </c>
      <c r="AX18" s="117"/>
      <c r="AY18" s="16" t="s">
        <v>20</v>
      </c>
    </row>
    <row r="19" spans="1:51" ht="26.25" customHeight="1" x14ac:dyDescent="0.25">
      <c r="A19" s="115"/>
      <c r="B19" s="118"/>
      <c r="C19" s="14" t="s">
        <v>22</v>
      </c>
      <c r="D19" s="34">
        <f t="shared" si="40"/>
        <v>0</v>
      </c>
      <c r="E19" s="34">
        <f t="shared" si="23"/>
        <v>0</v>
      </c>
      <c r="F19" s="28" t="e">
        <f t="shared" si="24"/>
        <v>#DIV/0!</v>
      </c>
      <c r="G19" s="80">
        <f t="shared" ref="G19:H19" si="65">G24+G29+G34</f>
        <v>0</v>
      </c>
      <c r="H19" s="80">
        <f t="shared" si="65"/>
        <v>0</v>
      </c>
      <c r="I19" s="81" t="e">
        <f t="shared" si="26"/>
        <v>#DIV/0!</v>
      </c>
      <c r="J19" s="80">
        <f t="shared" ref="J19:K19" si="66">J24+J29+J34</f>
        <v>0</v>
      </c>
      <c r="K19" s="80">
        <f t="shared" si="66"/>
        <v>0</v>
      </c>
      <c r="L19" s="81" t="e">
        <f t="shared" si="2"/>
        <v>#DIV/0!</v>
      </c>
      <c r="M19" s="80">
        <f t="shared" ref="M19:N19" si="67">M24+M29+M34</f>
        <v>0</v>
      </c>
      <c r="N19" s="80">
        <f t="shared" si="67"/>
        <v>0</v>
      </c>
      <c r="O19" s="81" t="e">
        <f t="shared" si="4"/>
        <v>#DIV/0!</v>
      </c>
      <c r="P19" s="80">
        <f t="shared" ref="P19:Q19" si="68">P24+P29+P34</f>
        <v>0</v>
      </c>
      <c r="Q19" s="80">
        <f t="shared" si="68"/>
        <v>0</v>
      </c>
      <c r="R19" s="81" t="e">
        <f t="shared" si="6"/>
        <v>#DIV/0!</v>
      </c>
      <c r="S19" s="80">
        <f t="shared" ref="S19:T19" si="69">S24+S29+S34</f>
        <v>0</v>
      </c>
      <c r="T19" s="80">
        <f t="shared" si="69"/>
        <v>0</v>
      </c>
      <c r="U19" s="81" t="e">
        <f t="shared" si="8"/>
        <v>#DIV/0!</v>
      </c>
      <c r="V19" s="80">
        <f t="shared" ref="V19:W19" si="70">V24+V29+V34</f>
        <v>0</v>
      </c>
      <c r="W19" s="80">
        <f t="shared" si="70"/>
        <v>0</v>
      </c>
      <c r="X19" s="81" t="e">
        <f t="shared" si="10"/>
        <v>#DIV/0!</v>
      </c>
      <c r="Y19" s="80">
        <f t="shared" ref="Y19:Z19" si="71">Y24+Y29+Y34</f>
        <v>0</v>
      </c>
      <c r="Z19" s="80">
        <f t="shared" si="71"/>
        <v>0</v>
      </c>
      <c r="AA19" s="81" t="e">
        <f t="shared" si="12"/>
        <v>#DIV/0!</v>
      </c>
      <c r="AB19" s="80">
        <f t="shared" ref="AB19:AC19" si="72">AB24+AB29+AB34</f>
        <v>0</v>
      </c>
      <c r="AC19" s="80">
        <f t="shared" si="72"/>
        <v>0</v>
      </c>
      <c r="AD19" s="81" t="e">
        <f t="shared" si="14"/>
        <v>#DIV/0!</v>
      </c>
      <c r="AE19" s="80">
        <f t="shared" ref="AE19:AF19" si="73">AE24+AE29+AE34</f>
        <v>0</v>
      </c>
      <c r="AF19" s="80">
        <f t="shared" si="73"/>
        <v>0</v>
      </c>
      <c r="AG19" s="81" t="e">
        <f t="shared" si="16"/>
        <v>#DIV/0!</v>
      </c>
      <c r="AH19" s="80">
        <f t="shared" ref="AH19:AI19" si="74">AH24+AH29+AH34</f>
        <v>0</v>
      </c>
      <c r="AI19" s="80">
        <f t="shared" si="74"/>
        <v>0</v>
      </c>
      <c r="AJ19" s="81" t="e">
        <f t="shared" si="18"/>
        <v>#DIV/0!</v>
      </c>
      <c r="AK19" s="80">
        <f t="shared" ref="AK19:AL19" si="75">AK24+AK29+AK34</f>
        <v>0</v>
      </c>
      <c r="AL19" s="80">
        <f t="shared" si="75"/>
        <v>0</v>
      </c>
      <c r="AM19" s="81" t="e">
        <f t="shared" si="20"/>
        <v>#DIV/0!</v>
      </c>
      <c r="AN19" s="80">
        <f t="shared" ref="AN19:AO19" si="76">AN24+AN29+AN34</f>
        <v>0</v>
      </c>
      <c r="AO19" s="80">
        <f t="shared" si="76"/>
        <v>0</v>
      </c>
      <c r="AP19" s="81" t="e">
        <f t="shared" si="22"/>
        <v>#DIV/0!</v>
      </c>
      <c r="AQ19" s="18"/>
      <c r="AR19" s="7"/>
      <c r="AS19" s="39" t="s">
        <v>33</v>
      </c>
      <c r="AT19" s="40">
        <v>0</v>
      </c>
      <c r="AU19" s="41">
        <f t="shared" si="38"/>
        <v>-17.2</v>
      </c>
      <c r="AV19" s="42"/>
      <c r="AW19" s="43">
        <f t="shared" si="39"/>
        <v>0</v>
      </c>
      <c r="AX19" s="117"/>
      <c r="AY19" s="16" t="s">
        <v>21</v>
      </c>
    </row>
    <row r="20" spans="1:51" ht="39" customHeight="1" x14ac:dyDescent="0.25">
      <c r="A20" s="134" t="s">
        <v>23</v>
      </c>
      <c r="B20" s="137" t="s">
        <v>41</v>
      </c>
      <c r="C20" s="14" t="s">
        <v>18</v>
      </c>
      <c r="D20" s="33">
        <f>G20+J20+M20+P20+S20+V20+Y20+AB20+AE20+AH20+AK20+AN20</f>
        <v>8687.4</v>
      </c>
      <c r="E20" s="34">
        <f t="shared" si="23"/>
        <v>2835</v>
      </c>
      <c r="F20" s="28">
        <f t="shared" si="24"/>
        <v>32.63346916223496</v>
      </c>
      <c r="G20" s="33">
        <f>G21+G22+G23+G24</f>
        <v>0</v>
      </c>
      <c r="H20" s="33">
        <f t="shared" ref="H20:AO20" si="77">H21+H22+H23+H24</f>
        <v>0</v>
      </c>
      <c r="I20" s="81" t="e">
        <f t="shared" si="26"/>
        <v>#DIV/0!</v>
      </c>
      <c r="J20" s="33">
        <f t="shared" si="77"/>
        <v>123.7</v>
      </c>
      <c r="K20" s="33">
        <f t="shared" si="77"/>
        <v>2835</v>
      </c>
      <c r="L20" s="81">
        <f t="shared" si="2"/>
        <v>2291.8350848827808</v>
      </c>
      <c r="M20" s="33">
        <f t="shared" si="77"/>
        <v>175.2</v>
      </c>
      <c r="N20" s="33">
        <f t="shared" si="77"/>
        <v>0</v>
      </c>
      <c r="O20" s="81">
        <f t="shared" si="4"/>
        <v>0</v>
      </c>
      <c r="P20" s="33">
        <f t="shared" si="77"/>
        <v>136.6</v>
      </c>
      <c r="Q20" s="33">
        <f t="shared" si="77"/>
        <v>0</v>
      </c>
      <c r="R20" s="81">
        <f t="shared" si="6"/>
        <v>0</v>
      </c>
      <c r="S20" s="33">
        <f t="shared" si="77"/>
        <v>3511.1</v>
      </c>
      <c r="T20" s="33">
        <f t="shared" si="77"/>
        <v>0</v>
      </c>
      <c r="U20" s="81">
        <f t="shared" si="8"/>
        <v>0</v>
      </c>
      <c r="V20" s="33">
        <f t="shared" si="77"/>
        <v>1939.2000000000003</v>
      </c>
      <c r="W20" s="33">
        <f t="shared" si="77"/>
        <v>0</v>
      </c>
      <c r="X20" s="81">
        <f t="shared" si="10"/>
        <v>0</v>
      </c>
      <c r="Y20" s="33">
        <f t="shared" si="77"/>
        <v>1822</v>
      </c>
      <c r="Z20" s="33">
        <f t="shared" si="77"/>
        <v>0</v>
      </c>
      <c r="AA20" s="81">
        <f t="shared" si="12"/>
        <v>0</v>
      </c>
      <c r="AB20" s="33">
        <f t="shared" si="77"/>
        <v>594</v>
      </c>
      <c r="AC20" s="33">
        <f t="shared" si="77"/>
        <v>0</v>
      </c>
      <c r="AD20" s="81">
        <f t="shared" si="14"/>
        <v>0</v>
      </c>
      <c r="AE20" s="33">
        <f t="shared" si="77"/>
        <v>294</v>
      </c>
      <c r="AF20" s="33">
        <f t="shared" si="77"/>
        <v>0</v>
      </c>
      <c r="AG20" s="81">
        <f t="shared" si="16"/>
        <v>0</v>
      </c>
      <c r="AH20" s="33">
        <f t="shared" si="77"/>
        <v>55.099999999999994</v>
      </c>
      <c r="AI20" s="33">
        <f t="shared" si="77"/>
        <v>0</v>
      </c>
      <c r="AJ20" s="81">
        <f t="shared" si="18"/>
        <v>0</v>
      </c>
      <c r="AK20" s="33">
        <f t="shared" si="77"/>
        <v>36.5</v>
      </c>
      <c r="AL20" s="33">
        <f t="shared" si="77"/>
        <v>0</v>
      </c>
      <c r="AM20" s="81">
        <f t="shared" si="20"/>
        <v>0</v>
      </c>
      <c r="AN20" s="33">
        <f t="shared" si="77"/>
        <v>0</v>
      </c>
      <c r="AO20" s="33">
        <f t="shared" si="77"/>
        <v>0</v>
      </c>
      <c r="AP20" s="81" t="e">
        <f t="shared" si="22"/>
        <v>#DIV/0!</v>
      </c>
      <c r="AQ20" s="15"/>
      <c r="AR20" s="68"/>
      <c r="AS20" s="52" t="s">
        <v>29</v>
      </c>
      <c r="AT20" s="40">
        <f>AT21+AT22+AT24</f>
        <v>8670.2000000000007</v>
      </c>
      <c r="AU20" s="90">
        <f t="shared" si="38"/>
        <v>8670.2000000000007</v>
      </c>
      <c r="AV20" s="42">
        <f>AV21+AV22+AV23+AV24</f>
        <v>2835</v>
      </c>
      <c r="AW20" s="91">
        <f t="shared" si="39"/>
        <v>2835</v>
      </c>
      <c r="AX20" s="118"/>
      <c r="AY20" s="14" t="s">
        <v>22</v>
      </c>
    </row>
    <row r="21" spans="1:51" ht="26.25" customHeight="1" x14ac:dyDescent="0.25">
      <c r="A21" s="135"/>
      <c r="B21" s="138"/>
      <c r="C21" s="16" t="s">
        <v>19</v>
      </c>
      <c r="D21" s="34">
        <f>G21+J21+M21+P21+S21+V21+Y21+AB21+AE21+AH21+AK21+AN21</f>
        <v>6483.3</v>
      </c>
      <c r="E21" s="34">
        <f t="shared" si="23"/>
        <v>2835</v>
      </c>
      <c r="F21" s="28">
        <f t="shared" si="24"/>
        <v>43.727731247975562</v>
      </c>
      <c r="G21" s="82">
        <v>0</v>
      </c>
      <c r="H21" s="83">
        <v>0</v>
      </c>
      <c r="I21" s="81" t="e">
        <f t="shared" si="26"/>
        <v>#DIV/0!</v>
      </c>
      <c r="J21" s="82">
        <f>34+89.7</f>
        <v>123.7</v>
      </c>
      <c r="K21" s="81">
        <v>2835</v>
      </c>
      <c r="L21" s="81">
        <f t="shared" si="2"/>
        <v>2291.8350848827808</v>
      </c>
      <c r="M21" s="82">
        <f>25+9.2+88.7</f>
        <v>122.9</v>
      </c>
      <c r="N21" s="32">
        <v>0</v>
      </c>
      <c r="O21" s="81">
        <f t="shared" si="4"/>
        <v>0</v>
      </c>
      <c r="P21" s="82">
        <v>19.2</v>
      </c>
      <c r="Q21" s="32">
        <v>0</v>
      </c>
      <c r="R21" s="81">
        <f t="shared" si="6"/>
        <v>0</v>
      </c>
      <c r="S21" s="82">
        <f>88.4+85.5+142.2+1075.9+421.9</f>
        <v>1813.9</v>
      </c>
      <c r="T21" s="32">
        <v>0</v>
      </c>
      <c r="U21" s="81">
        <f t="shared" si="8"/>
        <v>0</v>
      </c>
      <c r="V21" s="82">
        <f>48.6+37.1+54+199.55+53.75+1075.9+421.9</f>
        <v>1890.8000000000002</v>
      </c>
      <c r="W21" s="81">
        <v>0</v>
      </c>
      <c r="X21" s="81">
        <f t="shared" si="10"/>
        <v>0</v>
      </c>
      <c r="Y21" s="82">
        <f>70.9+199.55+53.75+1075.9+421.9</f>
        <v>1822</v>
      </c>
      <c r="Z21" s="81">
        <v>0</v>
      </c>
      <c r="AA21" s="81">
        <f t="shared" si="12"/>
        <v>0</v>
      </c>
      <c r="AB21" s="82">
        <v>534.5</v>
      </c>
      <c r="AC21" s="81">
        <v>0</v>
      </c>
      <c r="AD21" s="81">
        <f t="shared" si="14"/>
        <v>0</v>
      </c>
      <c r="AE21" s="82">
        <v>142.5</v>
      </c>
      <c r="AF21" s="81">
        <v>0</v>
      </c>
      <c r="AG21" s="81">
        <f t="shared" si="16"/>
        <v>0</v>
      </c>
      <c r="AH21" s="82">
        <v>8.3000000000000007</v>
      </c>
      <c r="AI21" s="81">
        <v>0</v>
      </c>
      <c r="AJ21" s="81">
        <f t="shared" si="18"/>
        <v>0</v>
      </c>
      <c r="AK21" s="82">
        <v>5.5</v>
      </c>
      <c r="AL21" s="81">
        <v>0</v>
      </c>
      <c r="AM21" s="81">
        <f t="shared" si="20"/>
        <v>0</v>
      </c>
      <c r="AN21" s="84">
        <v>0</v>
      </c>
      <c r="AO21" s="81">
        <v>0</v>
      </c>
      <c r="AP21" s="81" t="e">
        <f t="shared" si="22"/>
        <v>#DIV/0!</v>
      </c>
      <c r="AQ21" s="17"/>
      <c r="AR21" s="7">
        <v>1</v>
      </c>
      <c r="AS21" s="44" t="s">
        <v>30</v>
      </c>
      <c r="AT21" s="53">
        <v>6483.3</v>
      </c>
      <c r="AU21" s="54">
        <f t="shared" si="38"/>
        <v>-2204.0999999999995</v>
      </c>
      <c r="AV21" s="55">
        <v>2835</v>
      </c>
      <c r="AW21" s="56">
        <f t="shared" si="39"/>
        <v>0</v>
      </c>
      <c r="AX21" s="137" t="s">
        <v>41</v>
      </c>
      <c r="AY21" s="14" t="s">
        <v>18</v>
      </c>
    </row>
    <row r="22" spans="1:51" ht="26.25" customHeight="1" x14ac:dyDescent="0.25">
      <c r="A22" s="135"/>
      <c r="B22" s="138"/>
      <c r="C22" s="14" t="s">
        <v>20</v>
      </c>
      <c r="D22" s="34">
        <f>G22+J22+M22+P22+S22+V22+Y22+AB22+AE22+AH22+AK22+AN22</f>
        <v>2186.9</v>
      </c>
      <c r="E22" s="34">
        <f t="shared" si="23"/>
        <v>0</v>
      </c>
      <c r="F22" s="28">
        <f t="shared" si="24"/>
        <v>0</v>
      </c>
      <c r="G22" s="82">
        <v>0</v>
      </c>
      <c r="H22" s="83">
        <v>0</v>
      </c>
      <c r="I22" s="81" t="e">
        <f t="shared" si="26"/>
        <v>#DIV/0!</v>
      </c>
      <c r="J22" s="82">
        <v>0</v>
      </c>
      <c r="K22" s="81">
        <v>0</v>
      </c>
      <c r="L22" s="81" t="e">
        <f t="shared" si="2"/>
        <v>#DIV/0!</v>
      </c>
      <c r="M22" s="82">
        <v>52.3</v>
      </c>
      <c r="N22" s="32">
        <v>0</v>
      </c>
      <c r="O22" s="81">
        <f t="shared" si="4"/>
        <v>0</v>
      </c>
      <c r="P22" s="82">
        <f>17.4+100</f>
        <v>117.4</v>
      </c>
      <c r="Q22" s="32">
        <v>0</v>
      </c>
      <c r="R22" s="81">
        <f t="shared" si="6"/>
        <v>0</v>
      </c>
      <c r="S22" s="82">
        <f>85.4+805.9+805.9</f>
        <v>1697.1999999999998</v>
      </c>
      <c r="T22" s="32">
        <v>0</v>
      </c>
      <c r="U22" s="81">
        <f t="shared" si="8"/>
        <v>0</v>
      </c>
      <c r="V22" s="82">
        <v>48.4</v>
      </c>
      <c r="W22" s="81">
        <v>0</v>
      </c>
      <c r="X22" s="81">
        <f t="shared" si="10"/>
        <v>0</v>
      </c>
      <c r="Y22" s="82">
        <v>0</v>
      </c>
      <c r="Z22" s="81">
        <v>0</v>
      </c>
      <c r="AA22" s="81" t="e">
        <f t="shared" si="12"/>
        <v>#DIV/0!</v>
      </c>
      <c r="AB22" s="82">
        <v>59.5</v>
      </c>
      <c r="AC22" s="81">
        <v>0</v>
      </c>
      <c r="AD22" s="81">
        <f t="shared" si="14"/>
        <v>0</v>
      </c>
      <c r="AE22" s="82">
        <v>134.30000000000001</v>
      </c>
      <c r="AF22" s="81">
        <v>0</v>
      </c>
      <c r="AG22" s="81">
        <f t="shared" si="16"/>
        <v>0</v>
      </c>
      <c r="AH22" s="82">
        <v>46.8</v>
      </c>
      <c r="AI22" s="81">
        <v>0</v>
      </c>
      <c r="AJ22" s="81">
        <f t="shared" si="18"/>
        <v>0</v>
      </c>
      <c r="AK22" s="82">
        <v>31</v>
      </c>
      <c r="AL22" s="81">
        <v>0</v>
      </c>
      <c r="AM22" s="81">
        <f t="shared" si="20"/>
        <v>0</v>
      </c>
      <c r="AN22" s="84">
        <v>0</v>
      </c>
      <c r="AO22" s="81">
        <v>0</v>
      </c>
      <c r="AP22" s="81" t="e">
        <f t="shared" si="22"/>
        <v>#DIV/0!</v>
      </c>
      <c r="AQ22" s="18"/>
      <c r="AR22" s="7"/>
      <c r="AS22" s="44" t="s">
        <v>31</v>
      </c>
      <c r="AT22" s="48">
        <v>2186.9</v>
      </c>
      <c r="AU22" s="41">
        <f t="shared" si="38"/>
        <v>-4296.3999999999996</v>
      </c>
      <c r="AV22" s="50">
        <v>0</v>
      </c>
      <c r="AW22" s="43">
        <f t="shared" si="39"/>
        <v>-2835</v>
      </c>
      <c r="AX22" s="138"/>
      <c r="AY22" s="16" t="s">
        <v>19</v>
      </c>
    </row>
    <row r="23" spans="1:51" ht="26.25" customHeight="1" x14ac:dyDescent="0.25">
      <c r="A23" s="135"/>
      <c r="B23" s="138"/>
      <c r="C23" s="16" t="s">
        <v>21</v>
      </c>
      <c r="D23" s="34">
        <f>G23+J23+M23+P23+S23+V23+Y23+AB23+AE23+AH23+AK23+AN23</f>
        <v>17.2</v>
      </c>
      <c r="E23" s="34">
        <f t="shared" si="23"/>
        <v>0</v>
      </c>
      <c r="F23" s="28">
        <f t="shared" si="24"/>
        <v>0</v>
      </c>
      <c r="G23" s="82">
        <v>0</v>
      </c>
      <c r="H23" s="83">
        <v>0</v>
      </c>
      <c r="I23" s="81" t="e">
        <f t="shared" si="26"/>
        <v>#DIV/0!</v>
      </c>
      <c r="J23" s="82">
        <v>0</v>
      </c>
      <c r="K23" s="81">
        <v>0</v>
      </c>
      <c r="L23" s="81" t="e">
        <f t="shared" si="2"/>
        <v>#DIV/0!</v>
      </c>
      <c r="M23" s="82">
        <v>0</v>
      </c>
      <c r="N23" s="32">
        <v>0</v>
      </c>
      <c r="O23" s="81" t="e">
        <f t="shared" si="4"/>
        <v>#DIV/0!</v>
      </c>
      <c r="P23" s="82">
        <v>0</v>
      </c>
      <c r="Q23" s="32">
        <v>0</v>
      </c>
      <c r="R23" s="81" t="e">
        <f t="shared" si="6"/>
        <v>#DIV/0!</v>
      </c>
      <c r="S23" s="82">
        <v>0</v>
      </c>
      <c r="T23" s="32">
        <v>0</v>
      </c>
      <c r="U23" s="81" t="e">
        <f t="shared" si="8"/>
        <v>#DIV/0!</v>
      </c>
      <c r="V23" s="82">
        <v>0</v>
      </c>
      <c r="W23" s="81">
        <v>0</v>
      </c>
      <c r="X23" s="81" t="e">
        <f t="shared" si="10"/>
        <v>#DIV/0!</v>
      </c>
      <c r="Y23" s="82">
        <v>0</v>
      </c>
      <c r="Z23" s="81">
        <v>0</v>
      </c>
      <c r="AA23" s="81" t="e">
        <f t="shared" si="12"/>
        <v>#DIV/0!</v>
      </c>
      <c r="AB23" s="82">
        <v>0</v>
      </c>
      <c r="AC23" s="81">
        <v>0</v>
      </c>
      <c r="AD23" s="81" t="e">
        <f t="shared" si="14"/>
        <v>#DIV/0!</v>
      </c>
      <c r="AE23" s="82">
        <v>17.2</v>
      </c>
      <c r="AF23" s="81">
        <v>0</v>
      </c>
      <c r="AG23" s="81">
        <f t="shared" si="16"/>
        <v>0</v>
      </c>
      <c r="AH23" s="82">
        <v>0</v>
      </c>
      <c r="AI23" s="81">
        <v>0</v>
      </c>
      <c r="AJ23" s="81" t="e">
        <f t="shared" si="18"/>
        <v>#DIV/0!</v>
      </c>
      <c r="AK23" s="82">
        <v>0</v>
      </c>
      <c r="AL23" s="81">
        <v>0</v>
      </c>
      <c r="AM23" s="81" t="e">
        <f t="shared" si="20"/>
        <v>#DIV/0!</v>
      </c>
      <c r="AN23" s="84">
        <v>0</v>
      </c>
      <c r="AO23" s="81">
        <v>0</v>
      </c>
      <c r="AP23" s="81" t="e">
        <f t="shared" si="22"/>
        <v>#DIV/0!</v>
      </c>
      <c r="AQ23" s="18"/>
      <c r="AR23" s="7"/>
      <c r="AS23" s="44" t="s">
        <v>32</v>
      </c>
      <c r="AT23" s="48">
        <v>17.2</v>
      </c>
      <c r="AU23" s="41">
        <f t="shared" si="38"/>
        <v>-2169.7000000000003</v>
      </c>
      <c r="AV23" s="50">
        <v>0</v>
      </c>
      <c r="AW23" s="43">
        <f t="shared" si="39"/>
        <v>0</v>
      </c>
      <c r="AX23" s="138"/>
      <c r="AY23" s="14" t="s">
        <v>20</v>
      </c>
    </row>
    <row r="24" spans="1:51" ht="26.25" customHeight="1" x14ac:dyDescent="0.25">
      <c r="A24" s="136"/>
      <c r="B24" s="139"/>
      <c r="C24" s="14" t="s">
        <v>22</v>
      </c>
      <c r="D24" s="34">
        <f t="shared" si="40"/>
        <v>0</v>
      </c>
      <c r="E24" s="34">
        <f t="shared" si="23"/>
        <v>0</v>
      </c>
      <c r="F24" s="28" t="e">
        <f t="shared" si="24"/>
        <v>#DIV/0!</v>
      </c>
      <c r="G24" s="82">
        <v>0</v>
      </c>
      <c r="H24" s="83">
        <v>0</v>
      </c>
      <c r="I24" s="81" t="e">
        <f t="shared" si="26"/>
        <v>#DIV/0!</v>
      </c>
      <c r="J24" s="82">
        <v>0</v>
      </c>
      <c r="K24" s="81">
        <v>0</v>
      </c>
      <c r="L24" s="81" t="e">
        <f t="shared" si="2"/>
        <v>#DIV/0!</v>
      </c>
      <c r="M24" s="82">
        <v>0</v>
      </c>
      <c r="N24" s="32">
        <v>0</v>
      </c>
      <c r="O24" s="81" t="e">
        <f t="shared" si="4"/>
        <v>#DIV/0!</v>
      </c>
      <c r="P24" s="82">
        <v>0</v>
      </c>
      <c r="Q24" s="32">
        <v>0</v>
      </c>
      <c r="R24" s="81" t="e">
        <f t="shared" si="6"/>
        <v>#DIV/0!</v>
      </c>
      <c r="S24" s="82">
        <v>0</v>
      </c>
      <c r="T24" s="32">
        <v>0</v>
      </c>
      <c r="U24" s="81" t="e">
        <f t="shared" si="8"/>
        <v>#DIV/0!</v>
      </c>
      <c r="V24" s="82">
        <v>0</v>
      </c>
      <c r="W24" s="81">
        <v>0</v>
      </c>
      <c r="X24" s="81" t="e">
        <f t="shared" si="10"/>
        <v>#DIV/0!</v>
      </c>
      <c r="Y24" s="82">
        <v>0</v>
      </c>
      <c r="Z24" s="81">
        <v>0</v>
      </c>
      <c r="AA24" s="81" t="e">
        <f t="shared" si="12"/>
        <v>#DIV/0!</v>
      </c>
      <c r="AB24" s="82">
        <v>0</v>
      </c>
      <c r="AC24" s="81">
        <v>0</v>
      </c>
      <c r="AD24" s="81" t="e">
        <f t="shared" si="14"/>
        <v>#DIV/0!</v>
      </c>
      <c r="AE24" s="82">
        <v>0</v>
      </c>
      <c r="AF24" s="81">
        <v>0</v>
      </c>
      <c r="AG24" s="81" t="e">
        <f t="shared" si="16"/>
        <v>#DIV/0!</v>
      </c>
      <c r="AH24" s="82">
        <v>0</v>
      </c>
      <c r="AI24" s="81">
        <v>0</v>
      </c>
      <c r="AJ24" s="81" t="e">
        <f t="shared" si="18"/>
        <v>#DIV/0!</v>
      </c>
      <c r="AK24" s="82">
        <v>0</v>
      </c>
      <c r="AL24" s="32">
        <v>0</v>
      </c>
      <c r="AM24" s="81" t="e">
        <f t="shared" si="20"/>
        <v>#DIV/0!</v>
      </c>
      <c r="AN24" s="84">
        <v>0</v>
      </c>
      <c r="AO24" s="32">
        <v>0</v>
      </c>
      <c r="AP24" s="81" t="e">
        <f t="shared" si="22"/>
        <v>#DIV/0!</v>
      </c>
      <c r="AQ24" s="18"/>
      <c r="AR24" s="7"/>
      <c r="AS24" s="39" t="s">
        <v>33</v>
      </c>
      <c r="AT24" s="40">
        <v>0</v>
      </c>
      <c r="AU24" s="41">
        <f t="shared" si="38"/>
        <v>-17.2</v>
      </c>
      <c r="AV24" s="42">
        <v>0</v>
      </c>
      <c r="AW24" s="43">
        <f t="shared" si="39"/>
        <v>0</v>
      </c>
      <c r="AX24" s="138"/>
      <c r="AY24" s="16" t="s">
        <v>21</v>
      </c>
    </row>
    <row r="25" spans="1:51" ht="37.5" customHeight="1" x14ac:dyDescent="0.25">
      <c r="A25" s="134" t="s">
        <v>24</v>
      </c>
      <c r="B25" s="137" t="s">
        <v>42</v>
      </c>
      <c r="C25" s="14" t="s">
        <v>18</v>
      </c>
      <c r="D25" s="33">
        <f t="shared" si="40"/>
        <v>5225</v>
      </c>
      <c r="E25" s="34">
        <f t="shared" si="23"/>
        <v>40530</v>
      </c>
      <c r="F25" s="28">
        <f t="shared" si="24"/>
        <v>775.69377990430621</v>
      </c>
      <c r="G25" s="33">
        <f>SUM(G26:G29)</f>
        <v>0</v>
      </c>
      <c r="H25" s="33">
        <f t="shared" ref="H25:AO25" si="78">SUM(H26:H29)</f>
        <v>0</v>
      </c>
      <c r="I25" s="81" t="e">
        <f t="shared" si="26"/>
        <v>#DIV/0!</v>
      </c>
      <c r="J25" s="33">
        <f t="shared" si="78"/>
        <v>150</v>
      </c>
      <c r="K25" s="33">
        <f t="shared" si="78"/>
        <v>40530</v>
      </c>
      <c r="L25" s="81">
        <f t="shared" si="2"/>
        <v>27020</v>
      </c>
      <c r="M25" s="33">
        <f t="shared" si="78"/>
        <v>895.4</v>
      </c>
      <c r="N25" s="33">
        <f t="shared" si="78"/>
        <v>0</v>
      </c>
      <c r="O25" s="81">
        <f t="shared" si="4"/>
        <v>0</v>
      </c>
      <c r="P25" s="33">
        <f t="shared" si="78"/>
        <v>437</v>
      </c>
      <c r="Q25" s="33">
        <f t="shared" si="78"/>
        <v>0</v>
      </c>
      <c r="R25" s="81">
        <f t="shared" si="6"/>
        <v>0</v>
      </c>
      <c r="S25" s="33">
        <f t="shared" si="78"/>
        <v>702.1</v>
      </c>
      <c r="T25" s="33">
        <f t="shared" si="78"/>
        <v>0</v>
      </c>
      <c r="U25" s="81">
        <f t="shared" si="8"/>
        <v>0</v>
      </c>
      <c r="V25" s="33">
        <f t="shared" si="78"/>
        <v>1197</v>
      </c>
      <c r="W25" s="33">
        <f t="shared" si="78"/>
        <v>0</v>
      </c>
      <c r="X25" s="81">
        <f t="shared" si="10"/>
        <v>0</v>
      </c>
      <c r="Y25" s="33">
        <f t="shared" si="78"/>
        <v>400</v>
      </c>
      <c r="Z25" s="33">
        <f t="shared" si="78"/>
        <v>0</v>
      </c>
      <c r="AA25" s="81">
        <f t="shared" si="12"/>
        <v>0</v>
      </c>
      <c r="AB25" s="33">
        <f t="shared" si="78"/>
        <v>425.5</v>
      </c>
      <c r="AC25" s="33">
        <f t="shared" si="78"/>
        <v>0</v>
      </c>
      <c r="AD25" s="81">
        <f t="shared" si="14"/>
        <v>0</v>
      </c>
      <c r="AE25" s="33">
        <f t="shared" si="78"/>
        <v>318</v>
      </c>
      <c r="AF25" s="33">
        <f t="shared" si="78"/>
        <v>0</v>
      </c>
      <c r="AG25" s="81">
        <f t="shared" si="16"/>
        <v>0</v>
      </c>
      <c r="AH25" s="33">
        <f t="shared" si="78"/>
        <v>100</v>
      </c>
      <c r="AI25" s="33">
        <f t="shared" si="78"/>
        <v>0</v>
      </c>
      <c r="AJ25" s="81">
        <f t="shared" si="18"/>
        <v>0</v>
      </c>
      <c r="AK25" s="33">
        <f t="shared" si="78"/>
        <v>200</v>
      </c>
      <c r="AL25" s="33">
        <f t="shared" si="78"/>
        <v>0</v>
      </c>
      <c r="AM25" s="81">
        <f t="shared" si="20"/>
        <v>0</v>
      </c>
      <c r="AN25" s="33">
        <f t="shared" si="78"/>
        <v>400</v>
      </c>
      <c r="AO25" s="33">
        <f t="shared" si="78"/>
        <v>0</v>
      </c>
      <c r="AP25" s="81">
        <f t="shared" si="22"/>
        <v>0</v>
      </c>
      <c r="AQ25" s="15"/>
      <c r="AR25" s="68"/>
      <c r="AS25" s="52" t="s">
        <v>29</v>
      </c>
      <c r="AT25" s="40">
        <f>AT26+AT27+AT28+AT29</f>
        <v>5225</v>
      </c>
      <c r="AU25" s="90">
        <f t="shared" si="38"/>
        <v>5225</v>
      </c>
      <c r="AV25" s="42">
        <f>AV26+AV27+AV28+AV29</f>
        <v>40530</v>
      </c>
      <c r="AW25" s="91">
        <f t="shared" si="39"/>
        <v>40530</v>
      </c>
      <c r="AX25" s="139"/>
      <c r="AY25" s="14" t="s">
        <v>22</v>
      </c>
    </row>
    <row r="26" spans="1:51" ht="26.25" customHeight="1" x14ac:dyDescent="0.25">
      <c r="A26" s="135"/>
      <c r="B26" s="138"/>
      <c r="C26" s="14" t="s">
        <v>19</v>
      </c>
      <c r="D26" s="34">
        <f t="shared" si="40"/>
        <v>5225</v>
      </c>
      <c r="E26" s="34">
        <f t="shared" si="23"/>
        <v>40530</v>
      </c>
      <c r="F26" s="28">
        <f t="shared" si="24"/>
        <v>775.69377990430621</v>
      </c>
      <c r="G26" s="82">
        <v>0</v>
      </c>
      <c r="H26" s="83">
        <v>0</v>
      </c>
      <c r="I26" s="81" t="e">
        <f t="shared" si="26"/>
        <v>#DIV/0!</v>
      </c>
      <c r="J26" s="82">
        <f>50+100</f>
        <v>150</v>
      </c>
      <c r="K26" s="81">
        <v>40530</v>
      </c>
      <c r="L26" s="81">
        <f t="shared" si="2"/>
        <v>27020</v>
      </c>
      <c r="M26" s="82">
        <f>300+121+275.5+69+129.9</f>
        <v>895.4</v>
      </c>
      <c r="N26" s="81">
        <v>0</v>
      </c>
      <c r="O26" s="81">
        <f t="shared" si="4"/>
        <v>0</v>
      </c>
      <c r="P26" s="82">
        <f>300+137</f>
        <v>437</v>
      </c>
      <c r="Q26" s="81">
        <v>0</v>
      </c>
      <c r="R26" s="81">
        <f t="shared" si="6"/>
        <v>0</v>
      </c>
      <c r="S26" s="82">
        <f>700+2.1</f>
        <v>702.1</v>
      </c>
      <c r="T26" s="81">
        <v>0</v>
      </c>
      <c r="U26" s="81">
        <f t="shared" si="8"/>
        <v>0</v>
      </c>
      <c r="V26" s="82">
        <f>857+340</f>
        <v>1197</v>
      </c>
      <c r="W26" s="81">
        <v>0</v>
      </c>
      <c r="X26" s="81">
        <f t="shared" si="10"/>
        <v>0</v>
      </c>
      <c r="Y26" s="82">
        <v>400</v>
      </c>
      <c r="Z26" s="81">
        <v>0</v>
      </c>
      <c r="AA26" s="81">
        <f t="shared" si="12"/>
        <v>0</v>
      </c>
      <c r="AB26" s="82">
        <f>150+275.5</f>
        <v>425.5</v>
      </c>
      <c r="AC26" s="81">
        <v>0</v>
      </c>
      <c r="AD26" s="81">
        <f t="shared" si="14"/>
        <v>0</v>
      </c>
      <c r="AE26" s="82">
        <f>300+18</f>
        <v>318</v>
      </c>
      <c r="AF26" s="81">
        <v>0</v>
      </c>
      <c r="AG26" s="81">
        <f t="shared" si="16"/>
        <v>0</v>
      </c>
      <c r="AH26" s="82">
        <v>100</v>
      </c>
      <c r="AI26" s="81">
        <v>0</v>
      </c>
      <c r="AJ26" s="81">
        <f t="shared" si="18"/>
        <v>0</v>
      </c>
      <c r="AK26" s="82">
        <v>200</v>
      </c>
      <c r="AL26" s="81">
        <v>0</v>
      </c>
      <c r="AM26" s="81">
        <f t="shared" si="20"/>
        <v>0</v>
      </c>
      <c r="AN26" s="84">
        <v>400</v>
      </c>
      <c r="AO26" s="81">
        <v>0</v>
      </c>
      <c r="AP26" s="81">
        <f t="shared" si="22"/>
        <v>0</v>
      </c>
      <c r="AQ26" s="17"/>
      <c r="AR26" s="7">
        <v>2</v>
      </c>
      <c r="AS26" s="44" t="s">
        <v>30</v>
      </c>
      <c r="AT26" s="53">
        <v>5225</v>
      </c>
      <c r="AU26" s="54">
        <f t="shared" si="38"/>
        <v>0</v>
      </c>
      <c r="AV26" s="55">
        <v>40530</v>
      </c>
      <c r="AW26" s="56">
        <f t="shared" si="39"/>
        <v>0</v>
      </c>
      <c r="AX26" s="137" t="s">
        <v>42</v>
      </c>
      <c r="AY26" s="14" t="s">
        <v>18</v>
      </c>
    </row>
    <row r="27" spans="1:51" ht="26.25" customHeight="1" x14ac:dyDescent="0.25">
      <c r="A27" s="135"/>
      <c r="B27" s="138"/>
      <c r="C27" s="16" t="s">
        <v>20</v>
      </c>
      <c r="D27" s="34">
        <f t="shared" si="40"/>
        <v>0</v>
      </c>
      <c r="E27" s="34">
        <f t="shared" si="23"/>
        <v>0</v>
      </c>
      <c r="F27" s="28" t="e">
        <f t="shared" si="24"/>
        <v>#DIV/0!</v>
      </c>
      <c r="G27" s="82">
        <v>0</v>
      </c>
      <c r="H27" s="83">
        <v>0</v>
      </c>
      <c r="I27" s="81" t="e">
        <f t="shared" si="26"/>
        <v>#DIV/0!</v>
      </c>
      <c r="J27" s="82">
        <v>0</v>
      </c>
      <c r="K27" s="81">
        <v>0</v>
      </c>
      <c r="L27" s="81" t="e">
        <f t="shared" si="2"/>
        <v>#DIV/0!</v>
      </c>
      <c r="M27" s="82">
        <v>0</v>
      </c>
      <c r="N27" s="32">
        <v>0</v>
      </c>
      <c r="O27" s="81" t="e">
        <f t="shared" si="4"/>
        <v>#DIV/0!</v>
      </c>
      <c r="P27" s="82">
        <v>0</v>
      </c>
      <c r="Q27" s="32">
        <v>0</v>
      </c>
      <c r="R27" s="81" t="e">
        <f t="shared" si="6"/>
        <v>#DIV/0!</v>
      </c>
      <c r="S27" s="82">
        <v>0</v>
      </c>
      <c r="T27" s="32">
        <v>0</v>
      </c>
      <c r="U27" s="81" t="e">
        <f t="shared" si="8"/>
        <v>#DIV/0!</v>
      </c>
      <c r="V27" s="82">
        <v>0</v>
      </c>
      <c r="W27" s="81">
        <v>0</v>
      </c>
      <c r="X27" s="81" t="e">
        <f t="shared" si="10"/>
        <v>#DIV/0!</v>
      </c>
      <c r="Y27" s="82">
        <v>0</v>
      </c>
      <c r="Z27" s="81">
        <v>0</v>
      </c>
      <c r="AA27" s="81" t="e">
        <f t="shared" si="12"/>
        <v>#DIV/0!</v>
      </c>
      <c r="AB27" s="82">
        <v>0</v>
      </c>
      <c r="AC27" s="81">
        <v>0</v>
      </c>
      <c r="AD27" s="81" t="e">
        <f t="shared" si="14"/>
        <v>#DIV/0!</v>
      </c>
      <c r="AE27" s="82">
        <v>0</v>
      </c>
      <c r="AF27" s="81">
        <v>0</v>
      </c>
      <c r="AG27" s="81" t="e">
        <f t="shared" si="16"/>
        <v>#DIV/0!</v>
      </c>
      <c r="AH27" s="82">
        <v>0</v>
      </c>
      <c r="AI27" s="81">
        <v>0</v>
      </c>
      <c r="AJ27" s="81" t="e">
        <f t="shared" si="18"/>
        <v>#DIV/0!</v>
      </c>
      <c r="AK27" s="82">
        <v>0</v>
      </c>
      <c r="AL27" s="81">
        <v>0</v>
      </c>
      <c r="AM27" s="81" t="e">
        <f t="shared" si="20"/>
        <v>#DIV/0!</v>
      </c>
      <c r="AN27" s="84">
        <v>0</v>
      </c>
      <c r="AO27" s="81">
        <v>0</v>
      </c>
      <c r="AP27" s="81" t="e">
        <f t="shared" si="22"/>
        <v>#DIV/0!</v>
      </c>
      <c r="AQ27" s="18"/>
      <c r="AR27" s="7"/>
      <c r="AS27" s="44" t="s">
        <v>31</v>
      </c>
      <c r="AT27" s="48">
        <v>0</v>
      </c>
      <c r="AU27" s="41">
        <f t="shared" si="38"/>
        <v>-5225</v>
      </c>
      <c r="AV27" s="50">
        <v>0</v>
      </c>
      <c r="AW27" s="43">
        <f t="shared" si="39"/>
        <v>-40530</v>
      </c>
      <c r="AX27" s="138"/>
      <c r="AY27" s="14" t="s">
        <v>19</v>
      </c>
    </row>
    <row r="28" spans="1:51" ht="26.25" customHeight="1" x14ac:dyDescent="0.25">
      <c r="A28" s="135"/>
      <c r="B28" s="138"/>
      <c r="C28" s="16" t="s">
        <v>21</v>
      </c>
      <c r="D28" s="34">
        <f t="shared" si="40"/>
        <v>0</v>
      </c>
      <c r="E28" s="34">
        <f t="shared" si="23"/>
        <v>0</v>
      </c>
      <c r="F28" s="28" t="e">
        <f t="shared" si="24"/>
        <v>#DIV/0!</v>
      </c>
      <c r="G28" s="82">
        <v>0</v>
      </c>
      <c r="H28" s="83">
        <v>0</v>
      </c>
      <c r="I28" s="81" t="e">
        <f t="shared" si="26"/>
        <v>#DIV/0!</v>
      </c>
      <c r="J28" s="82">
        <v>0</v>
      </c>
      <c r="K28" s="81">
        <v>0</v>
      </c>
      <c r="L28" s="81" t="e">
        <f t="shared" si="2"/>
        <v>#DIV/0!</v>
      </c>
      <c r="M28" s="82">
        <v>0</v>
      </c>
      <c r="N28" s="32">
        <v>0</v>
      </c>
      <c r="O28" s="81" t="e">
        <f t="shared" si="4"/>
        <v>#DIV/0!</v>
      </c>
      <c r="P28" s="82">
        <v>0</v>
      </c>
      <c r="Q28" s="32">
        <v>0</v>
      </c>
      <c r="R28" s="81" t="e">
        <f t="shared" si="6"/>
        <v>#DIV/0!</v>
      </c>
      <c r="S28" s="82">
        <v>0</v>
      </c>
      <c r="T28" s="32">
        <v>0</v>
      </c>
      <c r="U28" s="81" t="e">
        <f t="shared" si="8"/>
        <v>#DIV/0!</v>
      </c>
      <c r="V28" s="82">
        <v>0</v>
      </c>
      <c r="W28" s="81">
        <v>0</v>
      </c>
      <c r="X28" s="81" t="e">
        <f t="shared" si="10"/>
        <v>#DIV/0!</v>
      </c>
      <c r="Y28" s="82">
        <v>0</v>
      </c>
      <c r="Z28" s="81">
        <v>0</v>
      </c>
      <c r="AA28" s="81" t="e">
        <f t="shared" si="12"/>
        <v>#DIV/0!</v>
      </c>
      <c r="AB28" s="82">
        <v>0</v>
      </c>
      <c r="AC28" s="81">
        <v>0</v>
      </c>
      <c r="AD28" s="81" t="e">
        <f t="shared" si="14"/>
        <v>#DIV/0!</v>
      </c>
      <c r="AE28" s="82">
        <v>0</v>
      </c>
      <c r="AF28" s="81">
        <v>0</v>
      </c>
      <c r="AG28" s="81" t="e">
        <f t="shared" si="16"/>
        <v>#DIV/0!</v>
      </c>
      <c r="AH28" s="82">
        <v>0</v>
      </c>
      <c r="AI28" s="81">
        <v>0</v>
      </c>
      <c r="AJ28" s="81" t="e">
        <f t="shared" si="18"/>
        <v>#DIV/0!</v>
      </c>
      <c r="AK28" s="82">
        <v>0</v>
      </c>
      <c r="AL28" s="81">
        <v>0</v>
      </c>
      <c r="AM28" s="81" t="e">
        <f t="shared" si="20"/>
        <v>#DIV/0!</v>
      </c>
      <c r="AN28" s="84">
        <v>0</v>
      </c>
      <c r="AO28" s="81">
        <v>0</v>
      </c>
      <c r="AP28" s="81" t="e">
        <f t="shared" si="22"/>
        <v>#DIV/0!</v>
      </c>
      <c r="AQ28" s="18"/>
      <c r="AR28" s="7"/>
      <c r="AS28" s="44" t="s">
        <v>32</v>
      </c>
      <c r="AT28" s="48">
        <v>0</v>
      </c>
      <c r="AU28" s="41">
        <f t="shared" si="38"/>
        <v>0</v>
      </c>
      <c r="AV28" s="50">
        <v>0</v>
      </c>
      <c r="AW28" s="43">
        <f t="shared" si="39"/>
        <v>0</v>
      </c>
      <c r="AX28" s="138"/>
      <c r="AY28" s="16" t="s">
        <v>20</v>
      </c>
    </row>
    <row r="29" spans="1:51" ht="26.25" customHeight="1" x14ac:dyDescent="0.25">
      <c r="A29" s="136"/>
      <c r="B29" s="139"/>
      <c r="C29" s="14" t="s">
        <v>22</v>
      </c>
      <c r="D29" s="34">
        <f t="shared" si="40"/>
        <v>0</v>
      </c>
      <c r="E29" s="34">
        <f t="shared" si="23"/>
        <v>0</v>
      </c>
      <c r="F29" s="28" t="e">
        <f t="shared" si="24"/>
        <v>#DIV/0!</v>
      </c>
      <c r="G29" s="82">
        <v>0</v>
      </c>
      <c r="H29" s="83">
        <v>0</v>
      </c>
      <c r="I29" s="81" t="e">
        <f t="shared" si="26"/>
        <v>#DIV/0!</v>
      </c>
      <c r="J29" s="82">
        <v>0</v>
      </c>
      <c r="K29" s="81">
        <v>0</v>
      </c>
      <c r="L29" s="81" t="e">
        <f t="shared" si="2"/>
        <v>#DIV/0!</v>
      </c>
      <c r="M29" s="82">
        <v>0</v>
      </c>
      <c r="N29" s="32">
        <v>0</v>
      </c>
      <c r="O29" s="81" t="e">
        <f t="shared" si="4"/>
        <v>#DIV/0!</v>
      </c>
      <c r="P29" s="82">
        <v>0</v>
      </c>
      <c r="Q29" s="32">
        <v>0</v>
      </c>
      <c r="R29" s="81" t="e">
        <f t="shared" si="6"/>
        <v>#DIV/0!</v>
      </c>
      <c r="S29" s="82">
        <v>0</v>
      </c>
      <c r="T29" s="32">
        <v>0</v>
      </c>
      <c r="U29" s="81" t="e">
        <f t="shared" si="8"/>
        <v>#DIV/0!</v>
      </c>
      <c r="V29" s="82">
        <v>0</v>
      </c>
      <c r="W29" s="81">
        <v>0</v>
      </c>
      <c r="X29" s="81" t="e">
        <f t="shared" si="10"/>
        <v>#DIV/0!</v>
      </c>
      <c r="Y29" s="82">
        <v>0</v>
      </c>
      <c r="Z29" s="81">
        <v>0</v>
      </c>
      <c r="AA29" s="81" t="e">
        <f t="shared" si="12"/>
        <v>#DIV/0!</v>
      </c>
      <c r="AB29" s="82">
        <v>0</v>
      </c>
      <c r="AC29" s="81">
        <v>0</v>
      </c>
      <c r="AD29" s="81" t="e">
        <f t="shared" si="14"/>
        <v>#DIV/0!</v>
      </c>
      <c r="AE29" s="82">
        <v>0</v>
      </c>
      <c r="AF29" s="81">
        <v>0</v>
      </c>
      <c r="AG29" s="81" t="e">
        <f t="shared" si="16"/>
        <v>#DIV/0!</v>
      </c>
      <c r="AH29" s="82">
        <v>0</v>
      </c>
      <c r="AI29" s="81">
        <v>0</v>
      </c>
      <c r="AJ29" s="81" t="e">
        <f t="shared" si="18"/>
        <v>#DIV/0!</v>
      </c>
      <c r="AK29" s="82">
        <v>0</v>
      </c>
      <c r="AL29" s="81">
        <v>0</v>
      </c>
      <c r="AM29" s="81" t="e">
        <f t="shared" si="20"/>
        <v>#DIV/0!</v>
      </c>
      <c r="AN29" s="84">
        <v>0</v>
      </c>
      <c r="AO29" s="81">
        <v>0</v>
      </c>
      <c r="AP29" s="81" t="e">
        <f t="shared" si="22"/>
        <v>#DIV/0!</v>
      </c>
      <c r="AQ29" s="18"/>
      <c r="AR29" s="7"/>
      <c r="AS29" s="39" t="s">
        <v>33</v>
      </c>
      <c r="AT29" s="40">
        <v>0</v>
      </c>
      <c r="AU29" s="41">
        <f t="shared" si="38"/>
        <v>0</v>
      </c>
      <c r="AV29" s="42">
        <v>0</v>
      </c>
      <c r="AW29" s="43">
        <f t="shared" si="39"/>
        <v>0</v>
      </c>
      <c r="AX29" s="138"/>
      <c r="AY29" s="16" t="s">
        <v>21</v>
      </c>
    </row>
    <row r="30" spans="1:51" ht="39" customHeight="1" x14ac:dyDescent="0.25">
      <c r="A30" s="134" t="s">
        <v>43</v>
      </c>
      <c r="B30" s="137" t="s">
        <v>44</v>
      </c>
      <c r="C30" s="19" t="s">
        <v>18</v>
      </c>
      <c r="D30" s="33">
        <f t="shared" si="40"/>
        <v>401852.81999999995</v>
      </c>
      <c r="E30" s="34">
        <f t="shared" si="23"/>
        <v>40866.61</v>
      </c>
      <c r="F30" s="28">
        <f t="shared" si="24"/>
        <v>10.16954665143323</v>
      </c>
      <c r="G30" s="85">
        <f>SUM(G31:G34)</f>
        <v>13280.77</v>
      </c>
      <c r="H30" s="85">
        <f t="shared" ref="H30:AO30" si="79">SUM(H31:H34)</f>
        <v>19047.86</v>
      </c>
      <c r="I30" s="81">
        <f t="shared" si="26"/>
        <v>143.42436470174547</v>
      </c>
      <c r="J30" s="85">
        <f t="shared" si="79"/>
        <v>32638.760000000002</v>
      </c>
      <c r="K30" s="85">
        <f t="shared" si="79"/>
        <v>21818.75</v>
      </c>
      <c r="L30" s="81">
        <f t="shared" si="2"/>
        <v>66.849200153437195</v>
      </c>
      <c r="M30" s="85">
        <f t="shared" si="79"/>
        <v>35797.5</v>
      </c>
      <c r="N30" s="85">
        <f t="shared" si="79"/>
        <v>0</v>
      </c>
      <c r="O30" s="81">
        <f t="shared" si="4"/>
        <v>0</v>
      </c>
      <c r="P30" s="85">
        <f t="shared" si="79"/>
        <v>33901.699999999997</v>
      </c>
      <c r="Q30" s="85">
        <f t="shared" si="79"/>
        <v>0</v>
      </c>
      <c r="R30" s="81">
        <f t="shared" si="6"/>
        <v>0</v>
      </c>
      <c r="S30" s="85">
        <f t="shared" si="79"/>
        <v>41351.130000000005</v>
      </c>
      <c r="T30" s="85">
        <f t="shared" si="79"/>
        <v>0</v>
      </c>
      <c r="U30" s="81">
        <f t="shared" si="8"/>
        <v>0</v>
      </c>
      <c r="V30" s="85">
        <f t="shared" si="79"/>
        <v>44739.68</v>
      </c>
      <c r="W30" s="85">
        <f t="shared" si="79"/>
        <v>0</v>
      </c>
      <c r="X30" s="81">
        <f t="shared" si="10"/>
        <v>0</v>
      </c>
      <c r="Y30" s="85">
        <f t="shared" si="79"/>
        <v>37694.270000000004</v>
      </c>
      <c r="Z30" s="85">
        <f t="shared" si="79"/>
        <v>0</v>
      </c>
      <c r="AA30" s="81">
        <f t="shared" si="12"/>
        <v>0</v>
      </c>
      <c r="AB30" s="85">
        <f t="shared" si="79"/>
        <v>37971.509999999995</v>
      </c>
      <c r="AC30" s="85">
        <f t="shared" si="79"/>
        <v>0</v>
      </c>
      <c r="AD30" s="81">
        <f t="shared" si="14"/>
        <v>0</v>
      </c>
      <c r="AE30" s="85">
        <f t="shared" si="79"/>
        <v>33569.61</v>
      </c>
      <c r="AF30" s="85">
        <f t="shared" si="79"/>
        <v>0</v>
      </c>
      <c r="AG30" s="81">
        <f t="shared" si="16"/>
        <v>0</v>
      </c>
      <c r="AH30" s="85">
        <f t="shared" si="79"/>
        <v>30941.61</v>
      </c>
      <c r="AI30" s="85">
        <f t="shared" si="79"/>
        <v>0</v>
      </c>
      <c r="AJ30" s="81">
        <f t="shared" si="18"/>
        <v>0</v>
      </c>
      <c r="AK30" s="85">
        <f t="shared" si="79"/>
        <v>31834.53</v>
      </c>
      <c r="AL30" s="85">
        <f t="shared" si="79"/>
        <v>0</v>
      </c>
      <c r="AM30" s="81">
        <f t="shared" si="20"/>
        <v>0</v>
      </c>
      <c r="AN30" s="85">
        <f t="shared" si="79"/>
        <v>28131.749999999996</v>
      </c>
      <c r="AO30" s="85">
        <f t="shared" si="79"/>
        <v>0</v>
      </c>
      <c r="AP30" s="81">
        <f t="shared" si="22"/>
        <v>0</v>
      </c>
      <c r="AQ30" s="15"/>
      <c r="AR30" s="69"/>
      <c r="AS30" s="52" t="s">
        <v>29</v>
      </c>
      <c r="AT30" s="40">
        <f>AT31+AT32+AT33+AT34</f>
        <v>19047.86</v>
      </c>
      <c r="AU30" s="90">
        <f t="shared" si="38"/>
        <v>19047.86</v>
      </c>
      <c r="AV30" s="42">
        <f>AV31+AV32+AV33+AV34</f>
        <v>40866.620000000003</v>
      </c>
      <c r="AW30" s="91">
        <f t="shared" si="39"/>
        <v>40866.620000000003</v>
      </c>
      <c r="AX30" s="139"/>
      <c r="AY30" s="14" t="s">
        <v>22</v>
      </c>
    </row>
    <row r="31" spans="1:51" ht="26.25" customHeight="1" x14ac:dyDescent="0.25">
      <c r="A31" s="135"/>
      <c r="B31" s="138"/>
      <c r="C31" s="14" t="s">
        <v>19</v>
      </c>
      <c r="D31" s="34">
        <f t="shared" si="40"/>
        <v>401852.81999999995</v>
      </c>
      <c r="E31" s="34">
        <f t="shared" si="23"/>
        <v>40866.61</v>
      </c>
      <c r="F31" s="28">
        <f t="shared" si="24"/>
        <v>10.16954665143323</v>
      </c>
      <c r="G31" s="82">
        <f>2970.3+1820+779.07+1272.5+419.7+4609.1+1410.1</f>
        <v>13280.77</v>
      </c>
      <c r="H31" s="83">
        <v>19047.86</v>
      </c>
      <c r="I31" s="81">
        <f t="shared" si="26"/>
        <v>143.42436470174547</v>
      </c>
      <c r="J31" s="82">
        <f>3000+8329.6+3892.46+0.2+4068.5+2300+3848+7200</f>
        <v>32638.760000000002</v>
      </c>
      <c r="K31" s="81">
        <v>21818.75</v>
      </c>
      <c r="L31" s="81">
        <f t="shared" si="2"/>
        <v>66.849200153437195</v>
      </c>
      <c r="M31" s="82">
        <f>3100+8350.4+3847.7+5+4682.1+2300+4676.5+8835.8</f>
        <v>35797.5</v>
      </c>
      <c r="N31" s="32">
        <v>0</v>
      </c>
      <c r="O31" s="81">
        <f t="shared" si="4"/>
        <v>0</v>
      </c>
      <c r="P31" s="82">
        <f>3200+8550.4+3948+5.5+4367.1+2300+3019.7+8511</f>
        <v>33901.699999999997</v>
      </c>
      <c r="Q31" s="32">
        <v>0</v>
      </c>
      <c r="R31" s="81">
        <f t="shared" si="6"/>
        <v>0</v>
      </c>
      <c r="S31" s="82">
        <f>3200+12250.4+4852.93+26.5+5404.8+2400+4676.5+8540</f>
        <v>41351.130000000005</v>
      </c>
      <c r="T31" s="32">
        <v>0</v>
      </c>
      <c r="U31" s="81">
        <f t="shared" si="8"/>
        <v>0</v>
      </c>
      <c r="V31" s="82">
        <f>3800+12300.4+4810.48+90+5699.6+2895.9+6333.3+8810</f>
        <v>44739.68</v>
      </c>
      <c r="W31" s="32">
        <v>0</v>
      </c>
      <c r="X31" s="81">
        <f t="shared" si="10"/>
        <v>0</v>
      </c>
      <c r="Y31" s="82">
        <f>3100+8650.4+4802.47+90+5382.1+2800+6333.3+6536</f>
        <v>37694.270000000004</v>
      </c>
      <c r="Z31" s="32">
        <v>0</v>
      </c>
      <c r="AA31" s="81">
        <f t="shared" si="12"/>
        <v>0</v>
      </c>
      <c r="AB31" s="82">
        <f>2745+8493.9+5651.51+137.7+5357.1+2900+6333.3+6353</f>
        <v>37971.509999999995</v>
      </c>
      <c r="AC31" s="81">
        <v>0</v>
      </c>
      <c r="AD31" s="81">
        <f t="shared" si="14"/>
        <v>0</v>
      </c>
      <c r="AE31" s="82">
        <f>2800+8350.4+4518.11+130+4305.6+2200+4676.5+6589</f>
        <v>33569.61</v>
      </c>
      <c r="AF31" s="81">
        <v>0</v>
      </c>
      <c r="AG31" s="81">
        <f t="shared" si="16"/>
        <v>0</v>
      </c>
      <c r="AH31" s="82">
        <f>2800+8118+4613.81+130+3857.1+2100+3019.7+6303</f>
        <v>30941.61</v>
      </c>
      <c r="AI31" s="32">
        <v>0</v>
      </c>
      <c r="AJ31" s="81">
        <f t="shared" si="18"/>
        <v>0</v>
      </c>
      <c r="AK31" s="82">
        <f>2800+8118+4904.93+75+3857.1+2100+4676.5+5303</f>
        <v>31834.53</v>
      </c>
      <c r="AL31" s="81">
        <v>0</v>
      </c>
      <c r="AM31" s="81">
        <f t="shared" si="20"/>
        <v>0</v>
      </c>
      <c r="AN31" s="84">
        <f>2800+8130.5+4821.05+75+3857.1+2100+3848.1+2500</f>
        <v>28131.749999999996</v>
      </c>
      <c r="AO31" s="81">
        <v>0</v>
      </c>
      <c r="AP31" s="81">
        <f t="shared" si="22"/>
        <v>0</v>
      </c>
      <c r="AQ31" s="17"/>
      <c r="AR31" s="7">
        <v>3</v>
      </c>
      <c r="AS31" s="44" t="s">
        <v>30</v>
      </c>
      <c r="AT31" s="53">
        <v>19047.86</v>
      </c>
      <c r="AU31" s="54">
        <f t="shared" si="38"/>
        <v>-382804.95999999996</v>
      </c>
      <c r="AV31" s="55">
        <v>40866.620000000003</v>
      </c>
      <c r="AW31" s="56">
        <f t="shared" si="39"/>
        <v>1.0000000002037268E-2</v>
      </c>
      <c r="AX31" s="137" t="s">
        <v>44</v>
      </c>
      <c r="AY31" s="19" t="s">
        <v>18</v>
      </c>
    </row>
    <row r="32" spans="1:51" ht="26.25" customHeight="1" x14ac:dyDescent="0.25">
      <c r="A32" s="135"/>
      <c r="B32" s="138"/>
      <c r="C32" s="16" t="s">
        <v>20</v>
      </c>
      <c r="D32" s="34">
        <f t="shared" si="40"/>
        <v>0</v>
      </c>
      <c r="E32" s="34">
        <f t="shared" si="23"/>
        <v>0</v>
      </c>
      <c r="F32" s="28" t="e">
        <f t="shared" si="24"/>
        <v>#DIV/0!</v>
      </c>
      <c r="G32" s="82">
        <v>0</v>
      </c>
      <c r="H32" s="83">
        <v>0</v>
      </c>
      <c r="I32" s="81" t="e">
        <f t="shared" si="26"/>
        <v>#DIV/0!</v>
      </c>
      <c r="J32" s="82">
        <v>0</v>
      </c>
      <c r="K32" s="81">
        <v>0</v>
      </c>
      <c r="L32" s="81" t="e">
        <f t="shared" si="2"/>
        <v>#DIV/0!</v>
      </c>
      <c r="M32" s="82">
        <v>0</v>
      </c>
      <c r="N32" s="32">
        <v>0</v>
      </c>
      <c r="O32" s="81" t="e">
        <f t="shared" si="4"/>
        <v>#DIV/0!</v>
      </c>
      <c r="P32" s="82">
        <v>0</v>
      </c>
      <c r="Q32" s="32">
        <v>0</v>
      </c>
      <c r="R32" s="81" t="e">
        <f t="shared" si="6"/>
        <v>#DIV/0!</v>
      </c>
      <c r="S32" s="82">
        <v>0</v>
      </c>
      <c r="T32" s="32">
        <v>0</v>
      </c>
      <c r="U32" s="81" t="e">
        <f t="shared" si="8"/>
        <v>#DIV/0!</v>
      </c>
      <c r="V32" s="82">
        <v>0</v>
      </c>
      <c r="W32" s="32">
        <v>0</v>
      </c>
      <c r="X32" s="81" t="e">
        <f t="shared" si="10"/>
        <v>#DIV/0!</v>
      </c>
      <c r="Y32" s="82">
        <v>0</v>
      </c>
      <c r="Z32" s="32">
        <v>0</v>
      </c>
      <c r="AA32" s="81" t="e">
        <f t="shared" si="12"/>
        <v>#DIV/0!</v>
      </c>
      <c r="AB32" s="82">
        <v>0</v>
      </c>
      <c r="AC32" s="81">
        <v>0</v>
      </c>
      <c r="AD32" s="81" t="e">
        <f t="shared" si="14"/>
        <v>#DIV/0!</v>
      </c>
      <c r="AE32" s="82">
        <v>0</v>
      </c>
      <c r="AF32" s="81">
        <v>0</v>
      </c>
      <c r="AG32" s="81" t="e">
        <f t="shared" si="16"/>
        <v>#DIV/0!</v>
      </c>
      <c r="AH32" s="82">
        <v>0</v>
      </c>
      <c r="AI32" s="32">
        <v>0</v>
      </c>
      <c r="AJ32" s="81" t="e">
        <f t="shared" si="18"/>
        <v>#DIV/0!</v>
      </c>
      <c r="AK32" s="82">
        <v>0</v>
      </c>
      <c r="AL32" s="81">
        <v>0</v>
      </c>
      <c r="AM32" s="81" t="e">
        <f t="shared" si="20"/>
        <v>#DIV/0!</v>
      </c>
      <c r="AN32" s="84">
        <v>0</v>
      </c>
      <c r="AO32" s="81">
        <v>0</v>
      </c>
      <c r="AP32" s="81" t="e">
        <f t="shared" si="22"/>
        <v>#DIV/0!</v>
      </c>
      <c r="AQ32" s="18"/>
      <c r="AR32" s="7"/>
      <c r="AS32" s="44" t="s">
        <v>31</v>
      </c>
      <c r="AT32" s="48">
        <v>0</v>
      </c>
      <c r="AU32" s="41">
        <f t="shared" si="38"/>
        <v>-401852.81999999995</v>
      </c>
      <c r="AV32" s="50">
        <v>0</v>
      </c>
      <c r="AW32" s="43">
        <f t="shared" si="39"/>
        <v>-40866.61</v>
      </c>
      <c r="AX32" s="138"/>
      <c r="AY32" s="14" t="s">
        <v>19</v>
      </c>
    </row>
    <row r="33" spans="1:51" ht="26.25" customHeight="1" x14ac:dyDescent="0.25">
      <c r="A33" s="135"/>
      <c r="B33" s="138"/>
      <c r="C33" s="16" t="s">
        <v>21</v>
      </c>
      <c r="D33" s="34">
        <f t="shared" si="40"/>
        <v>0</v>
      </c>
      <c r="E33" s="34">
        <f t="shared" si="23"/>
        <v>0</v>
      </c>
      <c r="F33" s="28" t="e">
        <f t="shared" si="24"/>
        <v>#DIV/0!</v>
      </c>
      <c r="G33" s="82">
        <v>0</v>
      </c>
      <c r="H33" s="83">
        <v>0</v>
      </c>
      <c r="I33" s="81" t="e">
        <f t="shared" si="26"/>
        <v>#DIV/0!</v>
      </c>
      <c r="J33" s="82">
        <v>0</v>
      </c>
      <c r="K33" s="81">
        <v>0</v>
      </c>
      <c r="L33" s="81" t="e">
        <f t="shared" si="2"/>
        <v>#DIV/0!</v>
      </c>
      <c r="M33" s="82">
        <v>0</v>
      </c>
      <c r="N33" s="32">
        <v>0</v>
      </c>
      <c r="O33" s="81" t="e">
        <f t="shared" si="4"/>
        <v>#DIV/0!</v>
      </c>
      <c r="P33" s="82">
        <v>0</v>
      </c>
      <c r="Q33" s="32">
        <v>0</v>
      </c>
      <c r="R33" s="81" t="e">
        <f t="shared" si="6"/>
        <v>#DIV/0!</v>
      </c>
      <c r="S33" s="82">
        <v>0</v>
      </c>
      <c r="T33" s="32">
        <v>0</v>
      </c>
      <c r="U33" s="81" t="e">
        <f t="shared" si="8"/>
        <v>#DIV/0!</v>
      </c>
      <c r="V33" s="82">
        <v>0</v>
      </c>
      <c r="W33" s="32">
        <v>0</v>
      </c>
      <c r="X33" s="81" t="e">
        <f t="shared" si="10"/>
        <v>#DIV/0!</v>
      </c>
      <c r="Y33" s="82">
        <v>0</v>
      </c>
      <c r="Z33" s="32">
        <v>0</v>
      </c>
      <c r="AA33" s="81" t="e">
        <f t="shared" si="12"/>
        <v>#DIV/0!</v>
      </c>
      <c r="AB33" s="82">
        <v>0</v>
      </c>
      <c r="AC33" s="86">
        <v>0</v>
      </c>
      <c r="AD33" s="81" t="e">
        <f t="shared" si="14"/>
        <v>#DIV/0!</v>
      </c>
      <c r="AE33" s="82">
        <v>0</v>
      </c>
      <c r="AF33" s="32">
        <v>0</v>
      </c>
      <c r="AG33" s="81" t="e">
        <f t="shared" si="16"/>
        <v>#DIV/0!</v>
      </c>
      <c r="AH33" s="82">
        <v>0</v>
      </c>
      <c r="AI33" s="32">
        <v>0</v>
      </c>
      <c r="AJ33" s="81" t="e">
        <f t="shared" si="18"/>
        <v>#DIV/0!</v>
      </c>
      <c r="AK33" s="82">
        <v>0</v>
      </c>
      <c r="AL33" s="32">
        <v>0</v>
      </c>
      <c r="AM33" s="81" t="e">
        <f t="shared" si="20"/>
        <v>#DIV/0!</v>
      </c>
      <c r="AN33" s="84">
        <v>0</v>
      </c>
      <c r="AO33" s="32">
        <v>0</v>
      </c>
      <c r="AP33" s="81" t="e">
        <f t="shared" si="22"/>
        <v>#DIV/0!</v>
      </c>
      <c r="AQ33" s="18"/>
      <c r="AR33" s="7"/>
      <c r="AS33" s="44" t="s">
        <v>32</v>
      </c>
      <c r="AT33" s="49">
        <v>0</v>
      </c>
      <c r="AU33" s="41">
        <f t="shared" si="38"/>
        <v>0</v>
      </c>
      <c r="AV33" s="51">
        <v>0</v>
      </c>
      <c r="AW33" s="43">
        <f t="shared" si="39"/>
        <v>0</v>
      </c>
      <c r="AX33" s="138"/>
      <c r="AY33" s="16" t="s">
        <v>20</v>
      </c>
    </row>
    <row r="34" spans="1:51" ht="26.25" customHeight="1" x14ac:dyDescent="0.25">
      <c r="A34" s="136"/>
      <c r="B34" s="139"/>
      <c r="C34" s="14" t="s">
        <v>22</v>
      </c>
      <c r="D34" s="34">
        <f t="shared" si="40"/>
        <v>0</v>
      </c>
      <c r="E34" s="34">
        <f t="shared" si="23"/>
        <v>0</v>
      </c>
      <c r="F34" s="28" t="e">
        <f t="shared" si="24"/>
        <v>#DIV/0!</v>
      </c>
      <c r="G34" s="82">
        <v>0</v>
      </c>
      <c r="H34" s="83">
        <v>0</v>
      </c>
      <c r="I34" s="81" t="e">
        <f t="shared" si="26"/>
        <v>#DIV/0!</v>
      </c>
      <c r="J34" s="82">
        <v>0</v>
      </c>
      <c r="K34" s="81">
        <v>0</v>
      </c>
      <c r="L34" s="81" t="e">
        <f t="shared" si="2"/>
        <v>#DIV/0!</v>
      </c>
      <c r="M34" s="82">
        <v>0</v>
      </c>
      <c r="N34" s="32">
        <v>0</v>
      </c>
      <c r="O34" s="81" t="e">
        <f t="shared" si="4"/>
        <v>#DIV/0!</v>
      </c>
      <c r="P34" s="82">
        <v>0</v>
      </c>
      <c r="Q34" s="32">
        <v>0</v>
      </c>
      <c r="R34" s="81" t="e">
        <f t="shared" si="6"/>
        <v>#DIV/0!</v>
      </c>
      <c r="S34" s="82">
        <v>0</v>
      </c>
      <c r="T34" s="32">
        <v>0</v>
      </c>
      <c r="U34" s="81" t="e">
        <f t="shared" si="8"/>
        <v>#DIV/0!</v>
      </c>
      <c r="V34" s="82">
        <v>0</v>
      </c>
      <c r="W34" s="32">
        <v>0</v>
      </c>
      <c r="X34" s="81" t="e">
        <f t="shared" si="10"/>
        <v>#DIV/0!</v>
      </c>
      <c r="Y34" s="82">
        <v>0</v>
      </c>
      <c r="Z34" s="32">
        <v>0</v>
      </c>
      <c r="AA34" s="81" t="e">
        <f t="shared" si="12"/>
        <v>#DIV/0!</v>
      </c>
      <c r="AB34" s="84">
        <v>0</v>
      </c>
      <c r="AC34" s="32">
        <v>0</v>
      </c>
      <c r="AD34" s="81" t="e">
        <f t="shared" si="14"/>
        <v>#DIV/0!</v>
      </c>
      <c r="AE34" s="82">
        <v>0</v>
      </c>
      <c r="AF34" s="32">
        <v>0</v>
      </c>
      <c r="AG34" s="81" t="e">
        <f t="shared" si="16"/>
        <v>#DIV/0!</v>
      </c>
      <c r="AH34" s="82">
        <v>0</v>
      </c>
      <c r="AI34" s="32">
        <v>0</v>
      </c>
      <c r="AJ34" s="81" t="e">
        <f t="shared" si="18"/>
        <v>#DIV/0!</v>
      </c>
      <c r="AK34" s="82">
        <v>0</v>
      </c>
      <c r="AL34" s="32">
        <v>0</v>
      </c>
      <c r="AM34" s="81" t="e">
        <f t="shared" si="20"/>
        <v>#DIV/0!</v>
      </c>
      <c r="AN34" s="82">
        <v>0</v>
      </c>
      <c r="AO34" s="32">
        <v>0</v>
      </c>
      <c r="AP34" s="81" t="e">
        <f t="shared" si="22"/>
        <v>#DIV/0!</v>
      </c>
      <c r="AQ34" s="18"/>
      <c r="AR34" s="7"/>
      <c r="AS34" s="39" t="s">
        <v>33</v>
      </c>
      <c r="AT34" s="45">
        <v>0</v>
      </c>
      <c r="AU34" s="41">
        <f t="shared" si="38"/>
        <v>0</v>
      </c>
      <c r="AV34" s="46">
        <v>0</v>
      </c>
      <c r="AW34" s="43">
        <f t="shared" si="39"/>
        <v>0</v>
      </c>
      <c r="AX34" s="138"/>
      <c r="AY34" s="16" t="s">
        <v>21</v>
      </c>
    </row>
    <row r="35" spans="1:51" ht="24" x14ac:dyDescent="0.25">
      <c r="A35" s="3"/>
      <c r="B35" s="20"/>
      <c r="C35" s="21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1"/>
      <c r="X35" s="2"/>
      <c r="Y35" s="2"/>
      <c r="Z35" s="1"/>
      <c r="AA35" s="1"/>
      <c r="AB35" s="2"/>
      <c r="AC35" s="13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2"/>
      <c r="AO35" s="22"/>
      <c r="AP35" s="23"/>
      <c r="AQ35" s="23"/>
      <c r="AR35" s="3"/>
      <c r="AS35" s="37"/>
      <c r="AT35" s="46">
        <v>0</v>
      </c>
      <c r="AU35" s="41">
        <f t="shared" si="38"/>
        <v>0</v>
      </c>
      <c r="AV35" s="46">
        <v>0</v>
      </c>
      <c r="AW35" s="43">
        <f t="shared" si="39"/>
        <v>0</v>
      </c>
      <c r="AX35" s="139"/>
      <c r="AY35" s="14" t="s">
        <v>22</v>
      </c>
    </row>
    <row r="36" spans="1:51" ht="22.5" customHeight="1" x14ac:dyDescent="0.25">
      <c r="A36" s="3"/>
      <c r="B36" s="140" t="s">
        <v>45</v>
      </c>
      <c r="C36" s="140"/>
      <c r="D36" s="140"/>
      <c r="E36" s="140"/>
      <c r="F36" s="140"/>
      <c r="G36" s="140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1"/>
      <c r="X36" s="2"/>
      <c r="Y36" s="2"/>
      <c r="Z36" s="1"/>
      <c r="AA36" s="1"/>
      <c r="AB36" s="2"/>
      <c r="AC36" s="13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2"/>
      <c r="AO36" s="22"/>
      <c r="AP36" s="23"/>
      <c r="AQ36" s="23"/>
      <c r="AR36" s="3"/>
      <c r="AS36" s="37"/>
      <c r="AT36" s="37"/>
      <c r="AU36" s="37"/>
      <c r="AV36" s="37"/>
      <c r="AW36" s="47"/>
      <c r="AX36" s="3"/>
      <c r="AY36" s="3"/>
    </row>
    <row r="37" spans="1:51" ht="32.25" customHeight="1" x14ac:dyDescent="0.25">
      <c r="A37" s="3"/>
      <c r="B37" s="133" t="s">
        <v>46</v>
      </c>
      <c r="C37" s="133"/>
      <c r="D37" s="133"/>
      <c r="E37" s="133"/>
      <c r="F37" s="133"/>
      <c r="G37" s="133"/>
      <c r="H37" s="133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2"/>
      <c r="AP37" s="23"/>
      <c r="AQ37" s="23"/>
      <c r="AR37" s="3"/>
      <c r="AS37" s="37"/>
      <c r="AT37" s="37"/>
      <c r="AU37" s="37"/>
      <c r="AV37" s="37"/>
      <c r="AW37" s="47"/>
      <c r="AX37" s="3"/>
      <c r="AY37" s="3"/>
    </row>
    <row r="38" spans="1:51" ht="15.75" x14ac:dyDescent="0.25">
      <c r="G38" s="31"/>
      <c r="M38" s="31"/>
      <c r="AT38" s="37"/>
      <c r="AU38" s="37"/>
      <c r="AV38" s="37"/>
      <c r="AW38" s="47"/>
      <c r="AX38" s="3"/>
      <c r="AY38" s="3"/>
    </row>
  </sheetData>
  <mergeCells count="45">
    <mergeCell ref="AY13:AY14"/>
    <mergeCell ref="AX16:AX20"/>
    <mergeCell ref="AX21:AX25"/>
    <mergeCell ref="AX26:AX30"/>
    <mergeCell ref="AX31:AX35"/>
    <mergeCell ref="AU13:AU14"/>
    <mergeCell ref="AV13:AV14"/>
    <mergeCell ref="AW13:AW14"/>
    <mergeCell ref="AX13:AX14"/>
    <mergeCell ref="AT13:AT14"/>
    <mergeCell ref="B37:H37"/>
    <mergeCell ref="A30:A34"/>
    <mergeCell ref="B30:B34"/>
    <mergeCell ref="A20:A24"/>
    <mergeCell ref="B20:B24"/>
    <mergeCell ref="A25:A29"/>
    <mergeCell ref="B25:B29"/>
    <mergeCell ref="B36:G36"/>
    <mergeCell ref="A15:A19"/>
    <mergeCell ref="B15:B19"/>
    <mergeCell ref="AH12:AJ12"/>
    <mergeCell ref="AK12:AM12"/>
    <mergeCell ref="AN12:AP12"/>
    <mergeCell ref="P12:R12"/>
    <mergeCell ref="S12:U12"/>
    <mergeCell ref="V12:X12"/>
    <mergeCell ref="Y12:AA12"/>
    <mergeCell ref="AB12:AD12"/>
    <mergeCell ref="AE12:AG12"/>
    <mergeCell ref="G12:I12"/>
    <mergeCell ref="J12:L12"/>
    <mergeCell ref="M12:O12"/>
    <mergeCell ref="A11:A13"/>
    <mergeCell ref="B11:B13"/>
    <mergeCell ref="C11:C13"/>
    <mergeCell ref="D11:F12"/>
    <mergeCell ref="G11:AP11"/>
    <mergeCell ref="AI1:AP1"/>
    <mergeCell ref="AI2:AP2"/>
    <mergeCell ref="AM3:AP3"/>
    <mergeCell ref="AN10:AP10"/>
    <mergeCell ref="A7:U7"/>
    <mergeCell ref="A6:U6"/>
    <mergeCell ref="A5:U5"/>
    <mergeCell ref="AN9:AP9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60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</vt:lpstr>
      <vt:lpstr>фев!Область_печати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2019-03-13T12:19:35Z</dcterms:modified>
</cp:coreProperties>
</file>