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/>
  <bookViews>
    <workbookView xWindow="0" yWindow="60" windowWidth="22260" windowHeight="12585"/>
  </bookViews>
  <sheets>
    <sheet name="янв (2)" sheetId="28" r:id="rId1"/>
  </sheets>
  <definedNames>
    <definedName name="_xlnm.Print_Area" localSheetId="0">'янв (2)'!$A$1:$BE$43</definedName>
  </definedName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31" i="28" l="1"/>
  <c r="AW31" i="28" s="1"/>
  <c r="D31" i="28"/>
  <c r="AU31" i="28" s="1"/>
  <c r="E30" i="28"/>
  <c r="AW30" i="28" s="1"/>
  <c r="D30" i="28"/>
  <c r="AU30" i="28" s="1"/>
  <c r="E29" i="28"/>
  <c r="AW29" i="28" s="1"/>
  <c r="D29" i="28"/>
  <c r="AU29" i="28" s="1"/>
  <c r="AN28" i="28"/>
  <c r="AK28" i="28"/>
  <c r="AK27" i="28" s="1"/>
  <c r="AH28" i="28"/>
  <c r="AE28" i="28"/>
  <c r="AE27" i="28" s="1"/>
  <c r="AB28" i="28"/>
  <c r="Y28" i="28"/>
  <c r="Y27" i="28" s="1"/>
  <c r="V28" i="28"/>
  <c r="S28" i="28"/>
  <c r="S27" i="28" s="1"/>
  <c r="P28" i="28"/>
  <c r="M28" i="28"/>
  <c r="D28" i="28" s="1"/>
  <c r="AU28" i="28" s="1"/>
  <c r="J28" i="28"/>
  <c r="I28" i="28"/>
  <c r="E28" i="28"/>
  <c r="AW28" i="28" s="1"/>
  <c r="AV27" i="28"/>
  <c r="AT27" i="28"/>
  <c r="AN27" i="28"/>
  <c r="AH27" i="28"/>
  <c r="AB27" i="28"/>
  <c r="V27" i="28"/>
  <c r="P27" i="28"/>
  <c r="J27" i="28"/>
  <c r="H27" i="28"/>
  <c r="I27" i="28" s="1"/>
  <c r="G27" i="28"/>
  <c r="E26" i="28"/>
  <c r="AW26" i="28" s="1"/>
  <c r="D26" i="28"/>
  <c r="AU26" i="28" s="1"/>
  <c r="AU25" i="28"/>
  <c r="E25" i="28"/>
  <c r="AW25" i="28" s="1"/>
  <c r="D25" i="28"/>
  <c r="AW24" i="28"/>
  <c r="E24" i="28"/>
  <c r="D24" i="28"/>
  <c r="AU24" i="28" s="1"/>
  <c r="AN23" i="28"/>
  <c r="AK23" i="28"/>
  <c r="AK13" i="28" s="1"/>
  <c r="AH23" i="28"/>
  <c r="AE23" i="28"/>
  <c r="AE13" i="28" s="1"/>
  <c r="AB23" i="28"/>
  <c r="Y23" i="28"/>
  <c r="Y13" i="28" s="1"/>
  <c r="V23" i="28"/>
  <c r="S23" i="28"/>
  <c r="S13" i="28" s="1"/>
  <c r="P23" i="28"/>
  <c r="M23" i="28"/>
  <c r="M13" i="28" s="1"/>
  <c r="J23" i="28"/>
  <c r="E23" i="28"/>
  <c r="AW23" i="28" s="1"/>
  <c r="D23" i="28"/>
  <c r="AU23" i="28" s="1"/>
  <c r="AV22" i="28"/>
  <c r="AT22" i="28"/>
  <c r="AU22" i="28" s="1"/>
  <c r="AN22" i="28"/>
  <c r="AK22" i="28"/>
  <c r="AH22" i="28"/>
  <c r="AE22" i="28"/>
  <c r="AB22" i="28"/>
  <c r="Y22" i="28"/>
  <c r="V22" i="28"/>
  <c r="S22" i="28"/>
  <c r="P22" i="28"/>
  <c r="M22" i="28"/>
  <c r="J22" i="28"/>
  <c r="H22" i="28"/>
  <c r="E22" i="28" s="1"/>
  <c r="F22" i="28" s="1"/>
  <c r="G22" i="28"/>
  <c r="D22" i="28"/>
  <c r="E21" i="28"/>
  <c r="AW21" i="28" s="1"/>
  <c r="D21" i="28"/>
  <c r="AU21" i="28" s="1"/>
  <c r="S20" i="28"/>
  <c r="P20" i="28"/>
  <c r="D20" i="28" s="1"/>
  <c r="AU20" i="28" s="1"/>
  <c r="E20" i="28"/>
  <c r="AW20" i="28" s="1"/>
  <c r="AN19" i="28"/>
  <c r="AK19" i="28"/>
  <c r="AH19" i="28"/>
  <c r="AE19" i="28"/>
  <c r="AB19" i="28"/>
  <c r="Y19" i="28"/>
  <c r="V19" i="28"/>
  <c r="S19" i="28"/>
  <c r="P19" i="28"/>
  <c r="M19" i="28"/>
  <c r="J19" i="28"/>
  <c r="D19" i="28" s="1"/>
  <c r="AU19" i="28" s="1"/>
  <c r="E19" i="28"/>
  <c r="AN18" i="28"/>
  <c r="AK18" i="28"/>
  <c r="AH18" i="28"/>
  <c r="AE18" i="28"/>
  <c r="AB18" i="28"/>
  <c r="Y18" i="28"/>
  <c r="V18" i="28"/>
  <c r="S18" i="28"/>
  <c r="P18" i="28"/>
  <c r="M18" i="28"/>
  <c r="J18" i="28"/>
  <c r="D18" i="28" s="1"/>
  <c r="AU18" i="28" s="1"/>
  <c r="E18" i="28"/>
  <c r="AV17" i="28"/>
  <c r="AT17" i="28"/>
  <c r="AN17" i="28"/>
  <c r="AN12" i="28" s="1"/>
  <c r="AK17" i="28"/>
  <c r="AH17" i="28"/>
  <c r="AH12" i="28" s="1"/>
  <c r="AE17" i="28"/>
  <c r="AB17" i="28"/>
  <c r="AB12" i="28" s="1"/>
  <c r="Y17" i="28"/>
  <c r="V17" i="28"/>
  <c r="V12" i="28" s="1"/>
  <c r="S17" i="28"/>
  <c r="P17" i="28"/>
  <c r="P12" i="28" s="1"/>
  <c r="M17" i="28"/>
  <c r="J17" i="28"/>
  <c r="J12" i="28" s="1"/>
  <c r="H17" i="28"/>
  <c r="G17" i="28"/>
  <c r="D17" i="28" s="1"/>
  <c r="AU17" i="28" s="1"/>
  <c r="E17" i="28"/>
  <c r="AV16" i="28"/>
  <c r="AT16" i="28"/>
  <c r="AN16" i="28"/>
  <c r="AK16" i="28"/>
  <c r="AH16" i="28"/>
  <c r="AE16" i="28"/>
  <c r="AB16" i="28"/>
  <c r="V16" i="28"/>
  <c r="S16" i="28"/>
  <c r="P16" i="28"/>
  <c r="M16" i="28"/>
  <c r="J16" i="28"/>
  <c r="H16" i="28"/>
  <c r="E16" i="28" s="1"/>
  <c r="G16" i="28"/>
  <c r="D16" i="28"/>
  <c r="AU16" i="28" s="1"/>
  <c r="AV15" i="28"/>
  <c r="AW15" i="28" s="1"/>
  <c r="AT15" i="28"/>
  <c r="AN15" i="28"/>
  <c r="AK15" i="28"/>
  <c r="AH15" i="28"/>
  <c r="AE15" i="28"/>
  <c r="AB15" i="28"/>
  <c r="V15" i="28"/>
  <c r="S15" i="28"/>
  <c r="P15" i="28"/>
  <c r="M15" i="28"/>
  <c r="J15" i="28"/>
  <c r="H15" i="28"/>
  <c r="G15" i="28"/>
  <c r="D15" i="28" s="1"/>
  <c r="E15" i="28"/>
  <c r="AV14" i="28"/>
  <c r="AT14" i="28"/>
  <c r="AN14" i="28"/>
  <c r="AK14" i="28"/>
  <c r="AH14" i="28"/>
  <c r="AE14" i="28"/>
  <c r="AB14" i="28"/>
  <c r="Y14" i="28"/>
  <c r="V14" i="28"/>
  <c r="S14" i="28"/>
  <c r="P14" i="28"/>
  <c r="M14" i="28"/>
  <c r="J14" i="28"/>
  <c r="H14" i="28"/>
  <c r="G14" i="28"/>
  <c r="D14" i="28" s="1"/>
  <c r="AU14" i="28" s="1"/>
  <c r="E14" i="28"/>
  <c r="AV13" i="28"/>
  <c r="AT13" i="28"/>
  <c r="AN13" i="28"/>
  <c r="AH13" i="28"/>
  <c r="AB13" i="28"/>
  <c r="V13" i="28"/>
  <c r="P13" i="28"/>
  <c r="J13" i="28"/>
  <c r="H13" i="28"/>
  <c r="I13" i="28" s="1"/>
  <c r="G13" i="28"/>
  <c r="D13" i="28"/>
  <c r="AU13" i="28" s="1"/>
  <c r="AV12" i="28"/>
  <c r="AT12" i="28"/>
  <c r="AK12" i="28"/>
  <c r="AE12" i="28"/>
  <c r="Y12" i="28"/>
  <c r="S12" i="28"/>
  <c r="G12" i="28"/>
  <c r="AU15" i="28" l="1"/>
  <c r="AW16" i="28"/>
  <c r="F16" i="28"/>
  <c r="F14" i="28"/>
  <c r="F15" i="28"/>
  <c r="F17" i="28"/>
  <c r="F18" i="28"/>
  <c r="F19" i="28"/>
  <c r="AW22" i="28"/>
  <c r="AW14" i="28"/>
  <c r="AW17" i="28"/>
  <c r="AW18" i="28"/>
  <c r="AW19" i="28"/>
  <c r="F23" i="28"/>
  <c r="F24" i="28"/>
  <c r="H12" i="28"/>
  <c r="E13" i="28"/>
  <c r="F20" i="28"/>
  <c r="F25" i="28"/>
  <c r="E27" i="28"/>
  <c r="M27" i="28"/>
  <c r="F28" i="28"/>
  <c r="AW13" i="28" l="1"/>
  <c r="F13" i="28"/>
  <c r="D27" i="28"/>
  <c r="AU27" i="28" s="1"/>
  <c r="M12" i="28"/>
  <c r="D12" i="28" s="1"/>
  <c r="AU12" i="28" s="1"/>
  <c r="AW27" i="28"/>
  <c r="F27" i="28"/>
  <c r="I12" i="28"/>
  <c r="E12" i="28"/>
  <c r="F12" i="28" l="1"/>
  <c r="AW12" i="28"/>
</calcChain>
</file>

<file path=xl/sharedStrings.xml><?xml version="1.0" encoding="utf-8"?>
<sst xmlns="http://schemas.openxmlformats.org/spreadsheetml/2006/main" count="145" uniqueCount="59">
  <si>
    <t>№ п/п</t>
  </si>
  <si>
    <t>Наименование программы</t>
  </si>
  <si>
    <t>Источник финансирования</t>
  </si>
  <si>
    <t xml:space="preserve">январь </t>
  </si>
  <si>
    <t>февраль</t>
  </si>
  <si>
    <t>март</t>
  </si>
  <si>
    <t>апрель</t>
  </si>
  <si>
    <t>май</t>
  </si>
  <si>
    <t>июнь</t>
  </si>
  <si>
    <t>июль</t>
  </si>
  <si>
    <t>август</t>
  </si>
  <si>
    <t>сентябрь</t>
  </si>
  <si>
    <t>октябрь</t>
  </si>
  <si>
    <t>ноябрь</t>
  </si>
  <si>
    <t>декабрь</t>
  </si>
  <si>
    <t>план год</t>
  </si>
  <si>
    <t xml:space="preserve">факт     </t>
  </si>
  <si>
    <t>%</t>
  </si>
  <si>
    <t>план</t>
  </si>
  <si>
    <t>факт</t>
  </si>
  <si>
    <t>Всего</t>
  </si>
  <si>
    <t>местный бюджет</t>
  </si>
  <si>
    <t>окружной бюджет</t>
  </si>
  <si>
    <t>федеральный бюджет</t>
  </si>
  <si>
    <t>привлеченные средства</t>
  </si>
  <si>
    <t>1.1</t>
  </si>
  <si>
    <t>Подпрограмма "Обеспечение прав граждан на доступ к культурным ценностям и информации"</t>
  </si>
  <si>
    <t>Подпрограмма "Укрепление единого культурного пространства в городском округе"</t>
  </si>
  <si>
    <t>1.2</t>
  </si>
  <si>
    <t>правильная</t>
  </si>
  <si>
    <t>Разница</t>
  </si>
  <si>
    <t>касса итого на дату отчета с нарастающим</t>
  </si>
  <si>
    <t>касса итого на дату за месяц</t>
  </si>
  <si>
    <t>всего</t>
  </si>
  <si>
    <t>мес</t>
  </si>
  <si>
    <t>ханты</t>
  </si>
  <si>
    <t>фе</t>
  </si>
  <si>
    <t>привл</t>
  </si>
  <si>
    <t>8(34643)96-769 *544#</t>
  </si>
  <si>
    <t xml:space="preserve">Приложение 1         </t>
  </si>
  <si>
    <t>к Положению о порядке разработки и утвержения муниципальных программ</t>
  </si>
  <si>
    <t>от "19" октября 2018 года</t>
  </si>
  <si>
    <t>тыс.рублей</t>
  </si>
  <si>
    <t>Муниципальная программа "Развитие культуры и туризма в муниципальном образовании город Мегион на 2019-2025 годы"</t>
  </si>
  <si>
    <t>Подпрограмма "Реализация единой государственной политики в отрасли культура" муниципальной программы "Развитие культуры и туризма в городском округе город Мегион на 2019 -2025 годы"</t>
  </si>
  <si>
    <t>ЭТУ ТАБЛИЦУ не показываем никому ! Отправляем без неё! Вносим данные где розовый цвет</t>
  </si>
  <si>
    <t>остаток где разница можно добавить + в август месяц, если сумма большая можно разделить сумму на август сент окт ноябр +</t>
  </si>
  <si>
    <t>1.3</t>
  </si>
  <si>
    <t>Подпрограмма "Сохранение исторического и культурного наследия, снижение инфраструктурных ограничений с целью обеспечения функционирования всех видов культурной деятельности"</t>
  </si>
  <si>
    <t>Подпрограмма "Поддержка творческих инициатив, способствующих самореализации населения"</t>
  </si>
  <si>
    <t>Подпрограмма "Организационные, экономические механизмы развития культуры и историко-культурного наследия"</t>
  </si>
  <si>
    <t xml:space="preserve"> «Культурное пространство в городском округе город Мегион на 2019 – 2025 годы»</t>
  </si>
  <si>
    <t>Муниципальная программа "Культурное пространство в городском округе город Мегион на 2019-2025 годы"</t>
  </si>
  <si>
    <t>Начальник отдела культуры                                          Л.П. Лалаянц</t>
  </si>
  <si>
    <t>Исполнитель: В.А. Глушкова</t>
  </si>
  <si>
    <t>городской округ город Мегион по состоянию на 01.02.2021</t>
  </si>
  <si>
    <t>2021 год</t>
  </si>
  <si>
    <t xml:space="preserve">Сетевой график о финансовом обеспечении реализации в 2021 году муниципальной программы </t>
  </si>
  <si>
    <t>План 2021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</si>
</sst>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7">
    <numFmt numFmtId="43" formatCode="_-* #,##0.00\ _₽_-;\-* #,##0.00\ _₽_-;_-* &quot;-&quot;??\ _₽_-;_-@_-"/>
    <numFmt numFmtId="164" formatCode="#,##0.000"/>
    <numFmt numFmtId="165" formatCode="#,##0.0"/>
    <numFmt numFmtId="166" formatCode="_-* #,##0.00_р_._-;\-* #,##0.00_р_._-;_-* &quot;-&quot;??_р_._-;_-@_-"/>
    <numFmt numFmtId="167" formatCode="0.0"/>
    <numFmt numFmtId="168" formatCode="0.000"/>
    <numFmt numFmtId="169" formatCode="_-* #,##0\ _₽_-;\-* #,##0\ _₽_-;_-* &quot;-&quot;??\ _₽_-;_-@_-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Times New Roman"/>
      <family val="1"/>
      <charset val="204"/>
    </font>
    <font>
      <sz val="9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indexed="8"/>
      <name val="Calibri"/>
      <family val="2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2"/>
      <color theme="1"/>
      <name val="Calibri"/>
      <family val="2"/>
      <scheme val="minor"/>
    </font>
    <font>
      <sz val="18"/>
      <color rgb="FFFF0000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FFCCFF"/>
        <bgColor indexed="64"/>
      </patternFill>
    </fill>
    <fill>
      <patternFill patternType="solid">
        <fgColor rgb="FFDDE2EF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166" fontId="6" fillId="0" borderId="0" applyFont="0" applyFill="0" applyBorder="0" applyAlignment="0" applyProtection="0"/>
  </cellStyleXfs>
  <cellXfs count="150">
    <xf numFmtId="0" fontId="0" fillId="0" borderId="0" xfId="0"/>
    <xf numFmtId="164" fontId="2" fillId="2" borderId="0" xfId="0" applyNumberFormat="1" applyFont="1" applyFill="1"/>
    <xf numFmtId="164" fontId="2" fillId="0" borderId="0" xfId="0" applyNumberFormat="1" applyFont="1" applyFill="1"/>
    <xf numFmtId="0" fontId="2" fillId="0" borderId="0" xfId="0" applyFont="1" applyFill="1"/>
    <xf numFmtId="0" fontId="2" fillId="0" borderId="0" xfId="0" applyFont="1" applyFill="1" applyAlignment="1">
      <alignment vertical="top"/>
    </xf>
    <xf numFmtId="164" fontId="4" fillId="0" borderId="1" xfId="0" applyNumberFormat="1" applyFont="1" applyFill="1" applyBorder="1" applyAlignment="1">
      <alignment vertical="top" wrapText="1"/>
    </xf>
    <xf numFmtId="164" fontId="2" fillId="0" borderId="0" xfId="0" applyNumberFormat="1" applyFont="1" applyFill="1" applyAlignment="1">
      <alignment vertical="top"/>
    </xf>
    <xf numFmtId="164" fontId="2" fillId="2" borderId="0" xfId="0" applyNumberFormat="1" applyFont="1" applyFill="1" applyAlignment="1">
      <alignment vertical="top"/>
    </xf>
    <xf numFmtId="0" fontId="2" fillId="0" borderId="0" xfId="0" applyFont="1" applyFill="1" applyAlignment="1">
      <alignment horizontal="center" vertical="center"/>
    </xf>
    <xf numFmtId="164" fontId="2" fillId="3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/>
    </xf>
    <xf numFmtId="164" fontId="2" fillId="4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Border="1" applyAlignment="1">
      <alignment horizontal="center" vertical="center" wrapText="1"/>
    </xf>
    <xf numFmtId="164" fontId="2" fillId="4" borderId="3" xfId="0" applyNumberFormat="1" applyFont="1" applyFill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165" fontId="2" fillId="2" borderId="0" xfId="0" applyNumberFormat="1" applyFont="1" applyFill="1" applyBorder="1" applyAlignment="1">
      <alignment horizontal="left" vertical="center"/>
    </xf>
    <xf numFmtId="0" fontId="3" fillId="2" borderId="6" xfId="0" applyFont="1" applyFill="1" applyBorder="1" applyAlignment="1">
      <alignment horizontal="left" vertical="center" wrapText="1"/>
    </xf>
    <xf numFmtId="165" fontId="2" fillId="2" borderId="0" xfId="0" applyNumberFormat="1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3" fillId="0" borderId="6" xfId="0" applyFont="1" applyBorder="1" applyAlignment="1">
      <alignment horizontal="left" vertical="center" wrapText="1"/>
    </xf>
    <xf numFmtId="165" fontId="2" fillId="0" borderId="0" xfId="0" applyNumberFormat="1" applyFont="1" applyFill="1" applyAlignment="1">
      <alignment horizontal="center" vertical="center"/>
    </xf>
    <xf numFmtId="4" fontId="2" fillId="0" borderId="0" xfId="0" applyNumberFormat="1" applyFont="1" applyFill="1" applyAlignment="1">
      <alignment horizontal="center" vertical="center"/>
    </xf>
    <xf numFmtId="43" fontId="3" fillId="2" borderId="6" xfId="1" applyFont="1" applyFill="1" applyBorder="1" applyAlignment="1">
      <alignment horizontal="left" vertical="center" wrapText="1"/>
    </xf>
    <xf numFmtId="164" fontId="2" fillId="0" borderId="0" xfId="0" applyNumberFormat="1" applyFont="1" applyFill="1" applyBorder="1"/>
    <xf numFmtId="0" fontId="2" fillId="0" borderId="0" xfId="0" applyFont="1" applyFill="1" applyBorder="1"/>
    <xf numFmtId="0" fontId="0" fillId="0" borderId="0" xfId="0" applyFill="1"/>
    <xf numFmtId="167" fontId="2" fillId="2" borderId="6" xfId="0" applyNumberFormat="1" applyFont="1" applyFill="1" applyBorder="1" applyAlignment="1">
      <alignment horizontal="center" vertical="center"/>
    </xf>
    <xf numFmtId="167" fontId="2" fillId="4" borderId="6" xfId="0" applyNumberFormat="1" applyFont="1" applyFill="1" applyBorder="1" applyAlignment="1">
      <alignment horizontal="center" vertical="center" wrapText="1"/>
    </xf>
    <xf numFmtId="167" fontId="2" fillId="2" borderId="6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Fill="1" applyBorder="1" applyAlignment="1">
      <alignment horizontal="center" vertical="center" wrapText="1"/>
    </xf>
    <xf numFmtId="167" fontId="2" fillId="5" borderId="6" xfId="0" applyNumberFormat="1" applyFont="1" applyFill="1" applyBorder="1" applyAlignment="1">
      <alignment horizontal="center" vertical="center" wrapText="1"/>
    </xf>
    <xf numFmtId="167" fontId="2" fillId="4" borderId="6" xfId="0" applyNumberFormat="1" applyFont="1" applyFill="1" applyBorder="1" applyAlignment="1">
      <alignment horizontal="center" vertical="center"/>
    </xf>
    <xf numFmtId="167" fontId="2" fillId="0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/>
    </xf>
    <xf numFmtId="167" fontId="2" fillId="6" borderId="6" xfId="0" applyNumberFormat="1" applyFont="1" applyFill="1" applyBorder="1" applyAlignment="1">
      <alignment horizontal="center" vertical="center" wrapText="1"/>
    </xf>
    <xf numFmtId="167" fontId="2" fillId="6" borderId="6" xfId="1" applyNumberFormat="1" applyFont="1" applyFill="1" applyBorder="1" applyAlignment="1">
      <alignment horizontal="center" vertical="center"/>
    </xf>
    <xf numFmtId="2" fontId="0" fillId="0" borderId="0" xfId="0" applyNumberFormat="1"/>
    <xf numFmtId="165" fontId="2" fillId="4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 wrapText="1"/>
    </xf>
    <xf numFmtId="165" fontId="2" fillId="0" borderId="6" xfId="0" applyNumberFormat="1" applyFont="1" applyFill="1" applyBorder="1" applyAlignment="1">
      <alignment horizontal="center" vertical="center"/>
    </xf>
    <xf numFmtId="165" fontId="2" fillId="6" borderId="6" xfId="0" applyNumberFormat="1" applyFont="1" applyFill="1" applyBorder="1" applyAlignment="1">
      <alignment horizontal="center" vertical="center"/>
    </xf>
    <xf numFmtId="165" fontId="2" fillId="6" borderId="6" xfId="1" applyNumberFormat="1" applyFont="1" applyFill="1" applyBorder="1" applyAlignment="1">
      <alignment horizontal="center" vertical="center"/>
    </xf>
    <xf numFmtId="165" fontId="2" fillId="3" borderId="6" xfId="0" applyNumberFormat="1" applyFont="1" applyFill="1" applyBorder="1" applyAlignment="1">
      <alignment horizontal="center" vertical="center"/>
    </xf>
    <xf numFmtId="165" fontId="2" fillId="3" borderId="6" xfId="1" applyNumberFormat="1" applyFont="1" applyFill="1" applyBorder="1" applyAlignment="1">
      <alignment horizontal="center" vertical="center"/>
    </xf>
    <xf numFmtId="0" fontId="7" fillId="2" borderId="0" xfId="0" applyFont="1" applyFill="1"/>
    <xf numFmtId="0" fontId="8" fillId="2" borderId="0" xfId="0" applyFont="1" applyFill="1" applyAlignment="1">
      <alignment horizontal="center" vertical="center" wrapText="1"/>
    </xf>
    <xf numFmtId="0" fontId="7" fillId="2" borderId="0" xfId="0" applyFont="1" applyFill="1" applyBorder="1"/>
    <xf numFmtId="0" fontId="3" fillId="2" borderId="0" xfId="0" applyFont="1" applyFill="1" applyBorder="1" applyAlignment="1">
      <alignment horizontal="center" vertical="center"/>
    </xf>
    <xf numFmtId="165" fontId="3" fillId="2" borderId="0" xfId="0" applyNumberFormat="1" applyFont="1" applyFill="1" applyBorder="1" applyAlignment="1">
      <alignment vertical="center"/>
    </xf>
    <xf numFmtId="4" fontId="3" fillId="7" borderId="6" xfId="0" applyNumberFormat="1" applyFont="1" applyFill="1" applyBorder="1" applyAlignment="1">
      <alignment vertical="center"/>
    </xf>
    <xf numFmtId="4" fontId="3" fillId="8" borderId="0" xfId="0" applyNumberFormat="1" applyFont="1" applyFill="1" applyBorder="1" applyAlignment="1">
      <alignment vertical="center" wrapText="1"/>
    </xf>
    <xf numFmtId="4" fontId="3" fillId="7" borderId="6" xfId="0" applyNumberFormat="1" applyFont="1" applyFill="1" applyBorder="1" applyAlignment="1">
      <alignment vertical="center" wrapText="1"/>
    </xf>
    <xf numFmtId="166" fontId="8" fillId="8" borderId="0" xfId="2" applyFont="1" applyFill="1" applyBorder="1" applyAlignment="1">
      <alignment horizontal="center" vertical="center" wrapText="1"/>
    </xf>
    <xf numFmtId="165" fontId="3" fillId="2" borderId="0" xfId="0" applyNumberFormat="1" applyFont="1" applyFill="1" applyBorder="1" applyAlignment="1">
      <alignment vertical="center" wrapText="1"/>
    </xf>
    <xf numFmtId="4" fontId="7" fillId="7" borderId="6" xfId="0" applyNumberFormat="1" applyFont="1" applyFill="1" applyBorder="1"/>
    <xf numFmtId="0" fontId="7" fillId="7" borderId="6" xfId="0" applyFont="1" applyFill="1" applyBorder="1"/>
    <xf numFmtId="166" fontId="8" fillId="2" borderId="0" xfId="2" applyFont="1" applyFill="1" applyBorder="1" applyAlignment="1">
      <alignment horizontal="center" vertical="center" wrapText="1"/>
    </xf>
    <xf numFmtId="4" fontId="3" fillId="9" borderId="6" xfId="0" applyNumberFormat="1" applyFont="1" applyFill="1" applyBorder="1" applyAlignment="1">
      <alignment vertical="center"/>
    </xf>
    <xf numFmtId="4" fontId="3" fillId="9" borderId="0" xfId="0" applyNumberFormat="1" applyFont="1" applyFill="1" applyBorder="1" applyAlignment="1">
      <alignment vertical="center" wrapText="1"/>
    </xf>
    <xf numFmtId="4" fontId="3" fillId="9" borderId="6" xfId="0" applyNumberFormat="1" applyFont="1" applyFill="1" applyBorder="1" applyAlignment="1">
      <alignment vertical="center" wrapText="1"/>
    </xf>
    <xf numFmtId="0" fontId="2" fillId="6" borderId="0" xfId="0" applyFont="1" applyFill="1" applyAlignment="1">
      <alignment horizontal="center" vertical="center"/>
    </xf>
    <xf numFmtId="165" fontId="3" fillId="6" borderId="0" xfId="0" applyNumberFormat="1" applyFont="1" applyFill="1" applyBorder="1" applyAlignment="1">
      <alignment vertical="center"/>
    </xf>
    <xf numFmtId="4" fontId="3" fillId="6" borderId="6" xfId="0" applyNumberFormat="1" applyFont="1" applyFill="1" applyBorder="1" applyAlignment="1">
      <alignment vertical="center"/>
    </xf>
    <xf numFmtId="4" fontId="3" fillId="6" borderId="0" xfId="0" applyNumberFormat="1" applyFont="1" applyFill="1" applyBorder="1" applyAlignment="1">
      <alignment vertical="center" wrapText="1"/>
    </xf>
    <xf numFmtId="4" fontId="3" fillId="6" borderId="6" xfId="0" applyNumberFormat="1" applyFont="1" applyFill="1" applyBorder="1" applyAlignment="1">
      <alignment vertical="center" wrapText="1"/>
    </xf>
    <xf numFmtId="166" fontId="8" fillId="6" borderId="0" xfId="2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/>
    </xf>
    <xf numFmtId="167" fontId="2" fillId="5" borderId="3" xfId="0" applyNumberFormat="1" applyFont="1" applyFill="1" applyBorder="1" applyAlignment="1">
      <alignment horizontal="center" vertical="center" wrapText="1"/>
    </xf>
    <xf numFmtId="167" fontId="2" fillId="0" borderId="6" xfId="0" applyNumberFormat="1" applyFont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 wrapText="1"/>
    </xf>
    <xf numFmtId="167" fontId="2" fillId="4" borderId="3" xfId="0" applyNumberFormat="1" applyFont="1" applyFill="1" applyBorder="1" applyAlignment="1">
      <alignment horizontal="center" vertical="center"/>
    </xf>
    <xf numFmtId="167" fontId="2" fillId="6" borderId="3" xfId="0" applyNumberFormat="1" applyFont="1" applyFill="1" applyBorder="1" applyAlignment="1">
      <alignment horizontal="center" vertical="center"/>
    </xf>
    <xf numFmtId="167" fontId="2" fillId="6" borderId="3" xfId="1" applyNumberFormat="1" applyFont="1" applyFill="1" applyBorder="1" applyAlignment="1">
      <alignment horizontal="center" vertical="center"/>
    </xf>
    <xf numFmtId="167" fontId="2" fillId="0" borderId="2" xfId="0" applyNumberFormat="1" applyFont="1" applyFill="1" applyBorder="1" applyAlignment="1">
      <alignment horizontal="center" vertical="center"/>
    </xf>
    <xf numFmtId="0" fontId="4" fillId="0" borderId="0" xfId="0" applyFont="1" applyFill="1" applyBorder="1" applyAlignment="1">
      <alignment vertical="top" wrapText="1"/>
    </xf>
    <xf numFmtId="0" fontId="5" fillId="0" borderId="0" xfId="0" applyFont="1" applyFill="1" applyBorder="1" applyAlignment="1">
      <alignment vertical="top" wrapText="1"/>
    </xf>
    <xf numFmtId="164" fontId="4" fillId="0" borderId="0" xfId="0" applyNumberFormat="1" applyFont="1" applyFill="1" applyBorder="1" applyAlignment="1">
      <alignment vertical="top" wrapText="1"/>
    </xf>
    <xf numFmtId="167" fontId="2" fillId="10" borderId="6" xfId="0" applyNumberFormat="1" applyFont="1" applyFill="1" applyBorder="1" applyAlignment="1">
      <alignment horizontal="center" vertical="center"/>
    </xf>
    <xf numFmtId="4" fontId="3" fillId="10" borderId="6" xfId="0" applyNumberFormat="1" applyFont="1" applyFill="1" applyBorder="1" applyAlignment="1">
      <alignment vertical="center"/>
    </xf>
    <xf numFmtId="4" fontId="3" fillId="10" borderId="6" xfId="0" applyNumberFormat="1" applyFont="1" applyFill="1" applyBorder="1" applyAlignment="1">
      <alignment vertical="center" wrapText="1"/>
    </xf>
    <xf numFmtId="4" fontId="3" fillId="10" borderId="6" xfId="0" applyNumberFormat="1" applyFont="1" applyFill="1" applyBorder="1"/>
    <xf numFmtId="0" fontId="3" fillId="10" borderId="6" xfId="0" applyFont="1" applyFill="1" applyBorder="1"/>
    <xf numFmtId="2" fontId="2" fillId="4" borderId="6" xfId="0" applyNumberFormat="1" applyFont="1" applyFill="1" applyBorder="1" applyAlignment="1">
      <alignment horizontal="center" vertical="center"/>
    </xf>
    <xf numFmtId="168" fontId="2" fillId="4" borderId="6" xfId="0" applyNumberFormat="1" applyFont="1" applyFill="1" applyBorder="1" applyAlignment="1">
      <alignment horizontal="center" vertical="center"/>
    </xf>
    <xf numFmtId="165" fontId="2" fillId="2" borderId="6" xfId="0" applyNumberFormat="1" applyFont="1" applyFill="1" applyBorder="1" applyAlignment="1">
      <alignment horizontal="center" vertical="center"/>
    </xf>
    <xf numFmtId="0" fontId="4" fillId="0" borderId="1" xfId="0" applyFont="1" applyFill="1" applyBorder="1" applyAlignment="1">
      <alignment horizontal="center" vertical="top" wrapText="1"/>
    </xf>
    <xf numFmtId="167" fontId="2" fillId="11" borderId="6" xfId="0" applyNumberFormat="1" applyFont="1" applyFill="1" applyBorder="1" applyAlignment="1">
      <alignment horizontal="center" vertical="center" wrapText="1"/>
    </xf>
    <xf numFmtId="167" fontId="2" fillId="11" borderId="6" xfId="0" applyNumberFormat="1" applyFont="1" applyFill="1" applyBorder="1" applyAlignment="1">
      <alignment horizontal="center" vertical="center"/>
    </xf>
    <xf numFmtId="169" fontId="2" fillId="6" borderId="0" xfId="1" applyNumberFormat="1" applyFont="1" applyFill="1" applyAlignment="1">
      <alignment horizontal="center" vertical="center"/>
    </xf>
    <xf numFmtId="164" fontId="2" fillId="10" borderId="6" xfId="0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left"/>
    </xf>
    <xf numFmtId="0" fontId="3" fillId="0" borderId="0" xfId="0" applyFont="1" applyFill="1"/>
    <xf numFmtId="164" fontId="2" fillId="2" borderId="6" xfId="0" applyNumberFormat="1" applyFont="1" applyFill="1" applyBorder="1" applyAlignment="1">
      <alignment horizontal="center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0" fontId="0" fillId="6" borderId="0" xfId="0" applyFill="1" applyAlignment="1">
      <alignment vertical="top" wrapText="1"/>
    </xf>
    <xf numFmtId="49" fontId="2" fillId="0" borderId="2" xfId="0" applyNumberFormat="1" applyFont="1" applyBorder="1" applyAlignment="1">
      <alignment horizontal="left" vertical="center"/>
    </xf>
    <xf numFmtId="49" fontId="2" fillId="0" borderId="8" xfId="0" applyNumberFormat="1" applyFont="1" applyBorder="1" applyAlignment="1">
      <alignment horizontal="left" vertical="center"/>
    </xf>
    <xf numFmtId="49" fontId="2" fillId="0" borderId="7" xfId="0" applyNumberFormat="1" applyFont="1" applyBorder="1" applyAlignment="1">
      <alignment horizontal="left" vertical="center"/>
    </xf>
    <xf numFmtId="0" fontId="4" fillId="2" borderId="2" xfId="0" applyFont="1" applyFill="1" applyBorder="1" applyAlignment="1">
      <alignment horizontal="left" vertical="center" wrapText="1"/>
    </xf>
    <xf numFmtId="0" fontId="4" fillId="2" borderId="8" xfId="0" applyFont="1" applyFill="1" applyBorder="1" applyAlignment="1">
      <alignment horizontal="left" vertical="center" wrapText="1"/>
    </xf>
    <xf numFmtId="0" fontId="4" fillId="2" borderId="7" xfId="0" applyFont="1" applyFill="1" applyBorder="1" applyAlignment="1">
      <alignment horizontal="left" vertical="center" wrapText="1"/>
    </xf>
    <xf numFmtId="0" fontId="2" fillId="0" borderId="0" xfId="0" applyFont="1" applyFill="1" applyAlignment="1">
      <alignment horizontal="left"/>
    </xf>
    <xf numFmtId="0" fontId="11" fillId="2" borderId="0" xfId="0" applyFont="1" applyFill="1" applyBorder="1" applyAlignment="1">
      <alignment vertical="top" wrapText="1"/>
    </xf>
    <xf numFmtId="0" fontId="0" fillId="0" borderId="0" xfId="0" applyAlignment="1">
      <alignment vertical="top" wrapText="1"/>
    </xf>
    <xf numFmtId="0" fontId="3" fillId="0" borderId="0" xfId="0" applyFont="1" applyFill="1"/>
    <xf numFmtId="0" fontId="4" fillId="2" borderId="2" xfId="0" applyFont="1" applyFill="1" applyBorder="1" applyAlignment="1">
      <alignment vertical="center" wrapText="1"/>
    </xf>
    <xf numFmtId="0" fontId="4" fillId="2" borderId="8" xfId="0" applyFont="1" applyFill="1" applyBorder="1" applyAlignment="1">
      <alignment vertical="center" wrapText="1"/>
    </xf>
    <xf numFmtId="0" fontId="4" fillId="2" borderId="7" xfId="0" applyFont="1" applyFill="1" applyBorder="1" applyAlignment="1">
      <alignment vertical="center" wrapText="1"/>
    </xf>
    <xf numFmtId="164" fontId="2" fillId="2" borderId="6" xfId="0" applyNumberFormat="1" applyFont="1" applyFill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left" vertical="center"/>
    </xf>
    <xf numFmtId="0" fontId="2" fillId="0" borderId="8" xfId="0" applyFont="1" applyBorder="1" applyAlignment="1">
      <alignment horizontal="left" vertical="center"/>
    </xf>
    <xf numFmtId="0" fontId="2" fillId="0" borderId="7" xfId="0" applyFont="1" applyBorder="1" applyAlignment="1">
      <alignment horizontal="left" vertical="center"/>
    </xf>
    <xf numFmtId="0" fontId="4" fillId="0" borderId="2" xfId="0" applyFont="1" applyBorder="1" applyAlignment="1">
      <alignment horizontal="left" vertical="center" wrapText="1"/>
    </xf>
    <xf numFmtId="0" fontId="4" fillId="0" borderId="8" xfId="0" applyFont="1" applyBorder="1" applyAlignment="1">
      <alignment horizontal="left" vertical="center" wrapText="1"/>
    </xf>
    <xf numFmtId="0" fontId="4" fillId="0" borderId="7" xfId="0" applyFont="1" applyBorder="1" applyAlignment="1">
      <alignment horizontal="left" vertical="center" wrapText="1"/>
    </xf>
    <xf numFmtId="164" fontId="2" fillId="0" borderId="6" xfId="0" applyNumberFormat="1" applyFont="1" applyFill="1" applyBorder="1" applyAlignment="1">
      <alignment horizontal="center" vertical="center" wrapText="1"/>
    </xf>
    <xf numFmtId="0" fontId="7" fillId="7" borderId="2" xfId="0" applyFont="1" applyFill="1" applyBorder="1" applyAlignment="1">
      <alignment horizontal="center" vertical="center"/>
    </xf>
    <xf numFmtId="0" fontId="7" fillId="7" borderId="7" xfId="0" applyFont="1" applyFill="1" applyBorder="1" applyAlignment="1">
      <alignment horizontal="center" vertical="center"/>
    </xf>
    <xf numFmtId="0" fontId="7" fillId="8" borderId="2" xfId="0" applyFont="1" applyFill="1" applyBorder="1" applyAlignment="1">
      <alignment horizontal="center" vertical="center"/>
    </xf>
    <xf numFmtId="0" fontId="7" fillId="8" borderId="8" xfId="0" applyFont="1" applyFill="1" applyBorder="1" applyAlignment="1">
      <alignment horizontal="center" vertical="center"/>
    </xf>
    <xf numFmtId="166" fontId="8" fillId="7" borderId="2" xfId="2" applyFont="1" applyFill="1" applyBorder="1" applyAlignment="1">
      <alignment horizontal="center" vertical="center" wrapText="1"/>
    </xf>
    <xf numFmtId="166" fontId="8" fillId="7" borderId="7" xfId="2" applyFont="1" applyFill="1" applyBorder="1" applyAlignment="1">
      <alignment horizontal="center" vertical="center" wrapText="1"/>
    </xf>
    <xf numFmtId="166" fontId="8" fillId="8" borderId="9" xfId="2" applyFont="1" applyFill="1" applyBorder="1" applyAlignment="1">
      <alignment horizontal="center" vertical="center" wrapText="1"/>
    </xf>
    <xf numFmtId="166" fontId="8" fillId="8" borderId="10" xfId="2" applyFont="1" applyFill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9" fillId="2" borderId="0" xfId="0" applyFont="1" applyFill="1" applyAlignment="1">
      <alignment horizontal="center" vertical="top"/>
    </xf>
    <xf numFmtId="0" fontId="10" fillId="2" borderId="0" xfId="0" applyFont="1" applyFill="1" applyAlignment="1">
      <alignment horizontal="center" vertical="top"/>
    </xf>
    <xf numFmtId="164" fontId="2" fillId="0" borderId="1" xfId="0" applyNumberFormat="1" applyFont="1" applyFill="1" applyBorder="1" applyAlignment="1">
      <alignment horizontal="right" vertical="top"/>
    </xf>
    <xf numFmtId="0" fontId="0" fillId="0" borderId="1" xfId="0" applyBorder="1" applyAlignment="1">
      <alignment horizontal="right" vertical="top"/>
    </xf>
    <xf numFmtId="164" fontId="4" fillId="0" borderId="3" xfId="0" applyNumberFormat="1" applyFont="1" applyFill="1" applyBorder="1" applyAlignment="1">
      <alignment horizontal="center" vertical="center"/>
    </xf>
    <xf numFmtId="164" fontId="4" fillId="0" borderId="4" xfId="0" applyNumberFormat="1" applyFont="1" applyFill="1" applyBorder="1" applyAlignment="1">
      <alignment horizontal="center" vertical="center"/>
    </xf>
    <xf numFmtId="164" fontId="4" fillId="0" borderId="5" xfId="0" applyNumberFormat="1" applyFont="1" applyFill="1" applyBorder="1" applyAlignment="1">
      <alignment horizontal="center" vertical="center"/>
    </xf>
    <xf numFmtId="164" fontId="4" fillId="10" borderId="3" xfId="0" applyNumberFormat="1" applyFont="1" applyFill="1" applyBorder="1" applyAlignment="1">
      <alignment horizontal="center" vertical="center" wrapText="1"/>
    </xf>
    <xf numFmtId="164" fontId="4" fillId="10" borderId="4" xfId="0" applyNumberFormat="1" applyFont="1" applyFill="1" applyBorder="1" applyAlignment="1">
      <alignment horizontal="center" vertical="center" wrapText="1"/>
    </xf>
    <xf numFmtId="164" fontId="4" fillId="10" borderId="5" xfId="0" applyNumberFormat="1" applyFont="1" applyFill="1" applyBorder="1" applyAlignment="1">
      <alignment horizontal="center" vertical="center" wrapText="1"/>
    </xf>
    <xf numFmtId="164" fontId="4" fillId="0" borderId="3" xfId="0" applyNumberFormat="1" applyFont="1" applyFill="1" applyBorder="1" applyAlignment="1">
      <alignment horizontal="center" vertical="center" wrapText="1"/>
    </xf>
    <xf numFmtId="164" fontId="4" fillId="0" borderId="4" xfId="0" applyNumberFormat="1" applyFont="1" applyFill="1" applyBorder="1" applyAlignment="1">
      <alignment horizontal="center" vertical="center" wrapText="1"/>
    </xf>
    <xf numFmtId="164" fontId="4" fillId="0" borderId="5" xfId="0" applyNumberFormat="1" applyFont="1" applyFill="1" applyBorder="1" applyAlignment="1">
      <alignment horizontal="center" vertical="center" wrapText="1"/>
    </xf>
    <xf numFmtId="164" fontId="2" fillId="0" borderId="3" xfId="0" applyNumberFormat="1" applyFont="1" applyFill="1" applyBorder="1" applyAlignment="1">
      <alignment horizontal="center" vertical="center" wrapText="1"/>
    </xf>
    <xf numFmtId="164" fontId="2" fillId="0" borderId="4" xfId="0" applyNumberFormat="1" applyFont="1" applyFill="1" applyBorder="1" applyAlignment="1">
      <alignment horizontal="center" vertical="center" wrapText="1"/>
    </xf>
    <xf numFmtId="164" fontId="2" fillId="0" borderId="5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vertical="top"/>
    </xf>
    <xf numFmtId="0" fontId="0" fillId="0" borderId="0" xfId="0" applyAlignment="1">
      <alignment horizontal="right" vertical="top"/>
    </xf>
    <xf numFmtId="164" fontId="2" fillId="2" borderId="0" xfId="0" applyNumberFormat="1" applyFont="1" applyFill="1" applyAlignment="1">
      <alignment horizontal="right" vertical="top"/>
    </xf>
    <xf numFmtId="0" fontId="2" fillId="2" borderId="6" xfId="0" applyFont="1" applyFill="1" applyBorder="1" applyAlignment="1">
      <alignment horizontal="center" vertical="center" wrapText="1"/>
    </xf>
  </cellXfs>
  <cellStyles count="3">
    <cellStyle name="Обычный" xfId="0" builtinId="0"/>
    <cellStyle name="Финансовый" xfId="1" builtinId="3"/>
    <cellStyle name="Финансовый 2" xfId="2"/>
  </cellStyles>
  <dxfs count="0"/>
  <tableStyles count="0" defaultTableStyle="TableStyleMedium2" defaultPivotStyle="PivotStyleLight16"/>
  <colors>
    <mruColors>
      <color rgb="FFFFCCFF"/>
      <color rgb="FFDDE2E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Y37"/>
  <sheetViews>
    <sheetView tabSelected="1" view="pageBreakPreview" topLeftCell="D1" zoomScale="75" zoomScaleNormal="100" zoomScaleSheetLayoutView="75" workbookViewId="0">
      <selection activeCell="Z4" sqref="Z4"/>
    </sheetView>
  </sheetViews>
  <sheetFormatPr defaultRowHeight="15" x14ac:dyDescent="0.25"/>
  <cols>
    <col min="1" max="1" width="4.5703125" customWidth="1"/>
    <col min="2" max="2" width="27.28515625" customWidth="1"/>
    <col min="3" max="3" width="12.42578125" customWidth="1"/>
    <col min="4" max="4" width="10.28515625" customWidth="1"/>
    <col min="5" max="5" width="10" customWidth="1"/>
    <col min="6" max="6" width="8.85546875" customWidth="1"/>
    <col min="7" max="8" width="8.42578125" customWidth="1"/>
    <col min="9" max="10" width="8.5703125" customWidth="1"/>
    <col min="11" max="11" width="8.42578125" customWidth="1"/>
    <col min="12" max="12" width="8.5703125" customWidth="1"/>
    <col min="13" max="13" width="8.28515625" customWidth="1"/>
    <col min="14" max="14" width="8.5703125" style="25" customWidth="1"/>
    <col min="15" max="15" width="9" customWidth="1"/>
    <col min="16" max="16" width="8.5703125" style="25" customWidth="1"/>
    <col min="17" max="17" width="9.28515625" style="25" customWidth="1"/>
    <col min="18" max="18" width="9.140625" style="25" customWidth="1"/>
    <col min="19" max="19" width="9.28515625" customWidth="1"/>
    <col min="20" max="20" width="8.140625" style="25" customWidth="1"/>
    <col min="21" max="21" width="9.28515625" customWidth="1"/>
    <col min="22" max="22" width="10.140625" customWidth="1"/>
    <col min="23" max="23" width="8.7109375" customWidth="1"/>
    <col min="24" max="24" width="8.42578125" customWidth="1"/>
    <col min="25" max="25" width="9.28515625" customWidth="1"/>
    <col min="26" max="26" width="8.28515625" customWidth="1"/>
    <col min="27" max="27" width="9.28515625" customWidth="1"/>
    <col min="28" max="28" width="8.42578125" customWidth="1"/>
    <col min="29" max="29" width="9.28515625" customWidth="1"/>
    <col min="30" max="30" width="8.5703125" customWidth="1"/>
    <col min="31" max="31" width="8.7109375" customWidth="1"/>
    <col min="32" max="32" width="9.42578125" customWidth="1"/>
    <col min="33" max="33" width="9" customWidth="1"/>
    <col min="34" max="34" width="10.5703125" customWidth="1"/>
    <col min="35" max="35" width="10.42578125" customWidth="1"/>
    <col min="36" max="36" width="8" customWidth="1"/>
    <col min="37" max="37" width="9.42578125" customWidth="1"/>
    <col min="38" max="38" width="10.28515625" customWidth="1"/>
    <col min="39" max="39" width="9.42578125" customWidth="1"/>
    <col min="40" max="40" width="8.85546875" customWidth="1"/>
    <col min="41" max="41" width="7.85546875" customWidth="1"/>
    <col min="42" max="42" width="9.28515625" customWidth="1"/>
    <col min="43" max="43" width="2.7109375" customWidth="1"/>
    <col min="44" max="44" width="9.140625" hidden="1" customWidth="1"/>
    <col min="45" max="45" width="7.28515625" hidden="1" customWidth="1"/>
    <col min="46" max="46" width="12.7109375" hidden="1" customWidth="1"/>
    <col min="47" max="47" width="13.28515625" hidden="1" customWidth="1"/>
    <col min="48" max="48" width="16.140625" hidden="1" customWidth="1"/>
    <col min="49" max="49" width="17.5703125" hidden="1" customWidth="1"/>
    <col min="50" max="50" width="13" hidden="1" customWidth="1"/>
    <col min="51" max="51" width="12.28515625" hidden="1" customWidth="1"/>
  </cols>
  <sheetData>
    <row r="1" spans="1:51" ht="15.75" x14ac:dyDescent="0.25">
      <c r="A1" s="4"/>
      <c r="B1" s="74"/>
      <c r="C1" s="75"/>
      <c r="D1" s="145"/>
      <c r="E1" s="145"/>
      <c r="F1" s="145"/>
      <c r="G1" s="145"/>
      <c r="H1" s="145"/>
      <c r="I1" s="145"/>
      <c r="J1" s="145"/>
      <c r="K1" s="145"/>
      <c r="L1" s="145"/>
      <c r="M1" s="145"/>
      <c r="N1" s="145"/>
      <c r="O1" s="145"/>
      <c r="P1" s="76"/>
      <c r="Q1" s="76"/>
      <c r="R1" s="6"/>
      <c r="S1" s="6"/>
      <c r="T1" s="6"/>
      <c r="U1" s="6"/>
      <c r="V1" s="6"/>
      <c r="W1" s="7"/>
      <c r="X1" s="6"/>
      <c r="Y1" s="6"/>
      <c r="Z1" s="7"/>
      <c r="AA1" s="7"/>
      <c r="AB1" s="6"/>
      <c r="AC1" s="6"/>
      <c r="AD1" s="6"/>
      <c r="AE1" s="6"/>
      <c r="AF1" s="6"/>
      <c r="AG1" s="6"/>
      <c r="AH1" s="6"/>
      <c r="AI1" s="6"/>
      <c r="AJ1" s="6"/>
      <c r="AK1" s="6"/>
      <c r="AL1" s="146" t="s">
        <v>39</v>
      </c>
      <c r="AM1" s="147"/>
      <c r="AN1" s="147"/>
      <c r="AO1" s="147"/>
      <c r="AP1" s="147"/>
      <c r="AQ1" s="4"/>
      <c r="AR1" s="4"/>
      <c r="AS1" s="44"/>
      <c r="AU1" s="44"/>
      <c r="AV1" s="44"/>
      <c r="AW1" s="45"/>
      <c r="AX1" s="4"/>
      <c r="AY1" s="4"/>
    </row>
    <row r="2" spans="1:51" ht="15.75" x14ac:dyDescent="0.25">
      <c r="A2" s="4"/>
      <c r="B2" s="74"/>
      <c r="C2" s="75"/>
      <c r="D2" s="94"/>
      <c r="E2" s="94"/>
      <c r="F2" s="94"/>
      <c r="G2" s="94"/>
      <c r="H2" s="94"/>
      <c r="I2" s="94"/>
      <c r="J2" s="94"/>
      <c r="K2" s="94"/>
      <c r="L2" s="94"/>
      <c r="M2" s="94"/>
      <c r="N2" s="94"/>
      <c r="O2" s="94"/>
      <c r="P2" s="76"/>
      <c r="Q2" s="76"/>
      <c r="R2" s="6"/>
      <c r="S2" s="6"/>
      <c r="T2" s="6"/>
      <c r="U2" s="6"/>
      <c r="V2" s="6"/>
      <c r="W2" s="7"/>
      <c r="X2" s="6"/>
      <c r="Y2" s="6"/>
      <c r="Z2" s="148" t="s">
        <v>40</v>
      </c>
      <c r="AA2" s="148"/>
      <c r="AB2" s="148"/>
      <c r="AC2" s="148"/>
      <c r="AD2" s="148"/>
      <c r="AE2" s="148"/>
      <c r="AF2" s="148"/>
      <c r="AG2" s="148"/>
      <c r="AH2" s="148"/>
      <c r="AI2" s="148"/>
      <c r="AJ2" s="148"/>
      <c r="AK2" s="148"/>
      <c r="AL2" s="148"/>
      <c r="AM2" s="148"/>
      <c r="AN2" s="148"/>
      <c r="AO2" s="148"/>
      <c r="AP2" s="148"/>
      <c r="AQ2" s="4"/>
      <c r="AR2" s="4"/>
      <c r="AS2" s="44"/>
      <c r="AT2" s="44"/>
      <c r="AU2" s="44"/>
      <c r="AV2" s="44"/>
      <c r="AW2" s="45"/>
      <c r="AX2" s="4"/>
      <c r="AY2" s="4"/>
    </row>
    <row r="3" spans="1:51" ht="15.75" x14ac:dyDescent="0.25">
      <c r="A3" s="4"/>
      <c r="B3" s="74"/>
      <c r="C3" s="75"/>
      <c r="D3" s="94"/>
      <c r="E3" s="94"/>
      <c r="F3" s="94"/>
      <c r="G3" s="94"/>
      <c r="H3" s="94"/>
      <c r="I3" s="94"/>
      <c r="J3" s="94"/>
      <c r="K3" s="94"/>
      <c r="L3" s="94"/>
      <c r="M3" s="94"/>
      <c r="N3" s="94"/>
      <c r="O3" s="94"/>
      <c r="P3" s="76"/>
      <c r="Q3" s="76"/>
      <c r="R3" s="6"/>
      <c r="S3" s="6"/>
      <c r="T3" s="6"/>
      <c r="U3" s="6"/>
      <c r="V3" s="6"/>
      <c r="W3" s="7"/>
      <c r="X3" s="6"/>
      <c r="Y3" s="6"/>
      <c r="Z3" s="7"/>
      <c r="AA3" s="7"/>
      <c r="AB3" s="6"/>
      <c r="AC3" s="6"/>
      <c r="AD3" s="6"/>
      <c r="AE3" s="6"/>
      <c r="AF3" s="6"/>
      <c r="AG3" s="6"/>
      <c r="AH3" s="6"/>
      <c r="AI3" s="6"/>
      <c r="AJ3" s="6"/>
      <c r="AK3" s="6"/>
      <c r="AL3" s="146" t="s">
        <v>41</v>
      </c>
      <c r="AM3" s="147"/>
      <c r="AN3" s="147"/>
      <c r="AO3" s="147"/>
      <c r="AP3" s="147"/>
      <c r="AQ3" s="4"/>
      <c r="AR3" s="4"/>
      <c r="AS3" s="44"/>
      <c r="AT3" s="44"/>
      <c r="AU3" s="44"/>
      <c r="AV3" s="44"/>
      <c r="AW3" s="45"/>
      <c r="AX3" s="4"/>
      <c r="AY3" s="4"/>
    </row>
    <row r="4" spans="1:51" ht="15.75" x14ac:dyDescent="0.25">
      <c r="A4" s="4"/>
      <c r="B4" s="74"/>
      <c r="C4" s="75"/>
      <c r="D4" s="94"/>
      <c r="E4" s="94"/>
      <c r="F4" s="94"/>
      <c r="G4" s="94"/>
      <c r="H4" s="94"/>
      <c r="I4" s="94"/>
      <c r="J4" s="94"/>
      <c r="K4" s="94"/>
      <c r="L4" s="94"/>
      <c r="M4" s="94"/>
      <c r="N4" s="94"/>
      <c r="O4" s="94"/>
      <c r="P4" s="76"/>
      <c r="Q4" s="76"/>
      <c r="R4" s="6"/>
      <c r="S4" s="6"/>
      <c r="T4" s="6"/>
      <c r="U4" s="6"/>
      <c r="V4" s="6"/>
      <c r="W4" s="7"/>
      <c r="X4" s="6"/>
      <c r="Y4" s="6"/>
      <c r="Z4" s="7"/>
      <c r="AA4" s="7"/>
      <c r="AB4" s="6"/>
      <c r="AC4" s="6"/>
      <c r="AD4" s="6"/>
      <c r="AE4" s="6"/>
      <c r="AF4" s="6"/>
      <c r="AG4" s="6"/>
      <c r="AH4" s="6"/>
      <c r="AI4" s="6"/>
      <c r="AJ4" s="6"/>
      <c r="AK4" s="6"/>
      <c r="AL4" s="6"/>
      <c r="AM4" s="6"/>
      <c r="AN4" s="6"/>
      <c r="AO4" s="6"/>
      <c r="AP4" s="4"/>
      <c r="AQ4" s="4"/>
      <c r="AR4" s="4"/>
      <c r="AS4" s="44"/>
      <c r="AT4" s="44"/>
      <c r="AU4" s="44"/>
      <c r="AV4" s="44"/>
      <c r="AW4" s="45"/>
      <c r="AX4" s="4"/>
      <c r="AY4" s="4"/>
    </row>
    <row r="5" spans="1:51" ht="15.75" x14ac:dyDescent="0.25">
      <c r="A5" s="4"/>
      <c r="B5" s="74"/>
      <c r="C5" s="75"/>
      <c r="D5" s="94"/>
      <c r="E5" s="129" t="s">
        <v>57</v>
      </c>
      <c r="F5" s="130"/>
      <c r="G5" s="130"/>
      <c r="H5" s="130"/>
      <c r="I5" s="130"/>
      <c r="J5" s="130"/>
      <c r="K5" s="130"/>
      <c r="L5" s="130"/>
      <c r="M5" s="130"/>
      <c r="N5" s="130"/>
      <c r="O5" s="130"/>
      <c r="P5" s="130"/>
      <c r="Q5" s="130"/>
      <c r="R5" s="130"/>
      <c r="S5" s="130"/>
      <c r="T5" s="130"/>
      <c r="U5" s="130"/>
      <c r="V5" s="130"/>
      <c r="W5" s="130"/>
      <c r="X5" s="130"/>
      <c r="Y5" s="130"/>
      <c r="Z5" s="7"/>
      <c r="AA5" s="7"/>
      <c r="AB5" s="6"/>
      <c r="AC5" s="6"/>
      <c r="AD5" s="6"/>
      <c r="AE5" s="6"/>
      <c r="AF5" s="6"/>
      <c r="AG5" s="6"/>
      <c r="AH5" s="6"/>
      <c r="AI5" s="6"/>
      <c r="AJ5" s="6"/>
      <c r="AK5" s="6"/>
      <c r="AL5" s="6"/>
      <c r="AM5" s="6"/>
      <c r="AN5" s="6"/>
      <c r="AO5" s="6"/>
      <c r="AP5" s="4"/>
      <c r="AQ5" s="4"/>
      <c r="AR5" s="4"/>
      <c r="AS5" s="44"/>
      <c r="AT5" s="44"/>
      <c r="AU5" s="44"/>
      <c r="AV5" s="44"/>
      <c r="AW5" s="45"/>
      <c r="AX5" s="4"/>
      <c r="AY5" s="4"/>
    </row>
    <row r="6" spans="1:51" ht="15.75" x14ac:dyDescent="0.25">
      <c r="A6" s="4"/>
      <c r="B6" s="74"/>
      <c r="C6" s="75"/>
      <c r="D6" s="94"/>
      <c r="E6" s="129" t="s">
        <v>51</v>
      </c>
      <c r="F6" s="130"/>
      <c r="G6" s="130"/>
      <c r="H6" s="130"/>
      <c r="I6" s="130"/>
      <c r="J6" s="130"/>
      <c r="K6" s="130"/>
      <c r="L6" s="130"/>
      <c r="M6" s="130"/>
      <c r="N6" s="130"/>
      <c r="O6" s="130"/>
      <c r="P6" s="130"/>
      <c r="Q6" s="130"/>
      <c r="R6" s="130"/>
      <c r="S6" s="130"/>
      <c r="T6" s="130"/>
      <c r="U6" s="130"/>
      <c r="V6" s="130"/>
      <c r="W6" s="130"/>
      <c r="X6" s="130"/>
      <c r="Y6" s="130"/>
      <c r="Z6" s="7"/>
      <c r="AA6" s="7"/>
      <c r="AB6" s="6"/>
      <c r="AC6" s="6"/>
      <c r="AD6" s="6"/>
      <c r="AE6" s="6"/>
      <c r="AF6" s="6"/>
      <c r="AG6" s="6"/>
      <c r="AH6" s="6"/>
      <c r="AI6" s="6"/>
      <c r="AJ6" s="6"/>
      <c r="AK6" s="6"/>
      <c r="AL6" s="6"/>
      <c r="AM6" s="6"/>
      <c r="AN6" s="6"/>
      <c r="AO6" s="6"/>
      <c r="AP6" s="4"/>
      <c r="AQ6" s="4"/>
      <c r="AR6" s="4"/>
      <c r="AS6" s="44"/>
      <c r="AT6" s="44"/>
      <c r="AU6" s="44"/>
      <c r="AV6" s="44"/>
      <c r="AW6" s="45"/>
      <c r="AX6" s="4"/>
      <c r="AY6" s="4"/>
    </row>
    <row r="7" spans="1:51" ht="15.75" x14ac:dyDescent="0.25">
      <c r="A7" s="4"/>
      <c r="B7" s="74"/>
      <c r="C7" s="75"/>
      <c r="D7" s="94"/>
      <c r="E7" s="129" t="s">
        <v>55</v>
      </c>
      <c r="F7" s="130"/>
      <c r="G7" s="130"/>
      <c r="H7" s="130"/>
      <c r="I7" s="130"/>
      <c r="J7" s="130"/>
      <c r="K7" s="130"/>
      <c r="L7" s="130"/>
      <c r="M7" s="130"/>
      <c r="N7" s="130"/>
      <c r="O7" s="130"/>
      <c r="P7" s="130"/>
      <c r="Q7" s="130"/>
      <c r="R7" s="130"/>
      <c r="S7" s="130"/>
      <c r="T7" s="130"/>
      <c r="U7" s="130"/>
      <c r="V7" s="130"/>
      <c r="W7" s="130"/>
      <c r="X7" s="130"/>
      <c r="Y7" s="130"/>
      <c r="Z7" s="7"/>
      <c r="AA7" s="7"/>
      <c r="AB7" s="6"/>
      <c r="AC7" s="6"/>
      <c r="AD7" s="6"/>
      <c r="AE7" s="6"/>
      <c r="AF7" s="6"/>
      <c r="AG7" s="6"/>
      <c r="AH7" s="6"/>
      <c r="AI7" s="6"/>
      <c r="AJ7" s="6"/>
      <c r="AK7" s="6"/>
      <c r="AL7" s="6"/>
      <c r="AM7" s="6"/>
      <c r="AN7" s="6"/>
      <c r="AO7" s="6"/>
      <c r="AP7" s="4"/>
      <c r="AQ7" s="4"/>
      <c r="AR7" s="4"/>
      <c r="AS7" s="44"/>
      <c r="AT7" s="44"/>
      <c r="AU7" s="44"/>
      <c r="AV7" s="44"/>
      <c r="AW7" s="45"/>
      <c r="AX7" s="4"/>
      <c r="AY7" s="4"/>
    </row>
    <row r="8" spans="1:51" ht="15.75" hidden="1" x14ac:dyDescent="0.25">
      <c r="A8" s="4"/>
      <c r="B8" s="74"/>
      <c r="C8" s="75"/>
      <c r="D8" s="94"/>
      <c r="E8" s="94"/>
      <c r="F8" s="94"/>
      <c r="G8" s="94"/>
      <c r="H8" s="94"/>
      <c r="I8" s="94"/>
      <c r="J8" s="94"/>
      <c r="K8" s="94"/>
      <c r="L8" s="94"/>
      <c r="M8" s="94"/>
      <c r="N8" s="94"/>
      <c r="O8" s="94"/>
      <c r="P8" s="76"/>
      <c r="Q8" s="76"/>
      <c r="R8" s="6"/>
      <c r="S8" s="6"/>
      <c r="T8" s="6"/>
      <c r="U8" s="6"/>
      <c r="V8" s="6"/>
      <c r="W8" s="7"/>
      <c r="X8" s="6"/>
      <c r="Y8" s="6"/>
      <c r="Z8" s="7"/>
      <c r="AA8" s="7"/>
      <c r="AB8" s="6"/>
      <c r="AC8" s="6"/>
      <c r="AD8" s="6"/>
      <c r="AE8" s="6"/>
      <c r="AF8" s="6"/>
      <c r="AG8" s="6"/>
      <c r="AH8" s="6"/>
      <c r="AI8" s="6"/>
      <c r="AJ8" s="6"/>
      <c r="AK8" s="6"/>
      <c r="AL8" s="6"/>
      <c r="AM8" s="6"/>
      <c r="AN8" s="6"/>
      <c r="AO8" s="6"/>
      <c r="AP8" s="4"/>
      <c r="AQ8" s="4"/>
      <c r="AR8" s="4"/>
      <c r="AS8" s="44"/>
      <c r="AT8" s="44"/>
      <c r="AU8" s="44"/>
      <c r="AV8" s="44"/>
      <c r="AW8" s="45"/>
      <c r="AX8" s="4"/>
      <c r="AY8" s="4"/>
    </row>
    <row r="9" spans="1:51" ht="15.75" x14ac:dyDescent="0.25">
      <c r="A9" s="4"/>
      <c r="B9" s="74"/>
      <c r="C9" s="75"/>
      <c r="D9" s="85"/>
      <c r="E9" s="85"/>
      <c r="F9" s="85"/>
      <c r="G9" s="85"/>
      <c r="H9" s="85"/>
      <c r="I9" s="85"/>
      <c r="J9" s="85"/>
      <c r="K9" s="85"/>
      <c r="L9" s="85"/>
      <c r="M9" s="85"/>
      <c r="N9" s="85"/>
      <c r="O9" s="85"/>
      <c r="P9" s="5"/>
      <c r="Q9" s="5"/>
      <c r="R9" s="6"/>
      <c r="S9" s="6"/>
      <c r="T9" s="6"/>
      <c r="U9" s="6"/>
      <c r="V9" s="6"/>
      <c r="W9" s="7"/>
      <c r="X9" s="6"/>
      <c r="Y9" s="6"/>
      <c r="Z9" s="7"/>
      <c r="AA9" s="7"/>
      <c r="AB9" s="6"/>
      <c r="AC9" s="7"/>
      <c r="AD9" s="6"/>
      <c r="AE9" s="7"/>
      <c r="AF9" s="7"/>
      <c r="AG9" s="7"/>
      <c r="AH9" s="6"/>
      <c r="AI9" s="6"/>
      <c r="AJ9" s="6"/>
      <c r="AK9" s="6"/>
      <c r="AL9" s="131" t="s">
        <v>42</v>
      </c>
      <c r="AM9" s="132"/>
      <c r="AN9" s="132"/>
      <c r="AO9" s="132"/>
      <c r="AP9" s="132"/>
      <c r="AQ9" s="4"/>
      <c r="AR9" s="4"/>
      <c r="AS9" s="44"/>
      <c r="AT9" s="44" t="s">
        <v>29</v>
      </c>
      <c r="AU9" s="44"/>
      <c r="AV9" s="44"/>
      <c r="AW9" s="45"/>
      <c r="AX9" s="4"/>
      <c r="AY9" s="4"/>
    </row>
    <row r="10" spans="1:51" ht="15" customHeight="1" x14ac:dyDescent="0.25">
      <c r="A10" s="127" t="s">
        <v>0</v>
      </c>
      <c r="B10" s="127" t="s">
        <v>1</v>
      </c>
      <c r="C10" s="110" t="s">
        <v>2</v>
      </c>
      <c r="D10" s="133" t="s">
        <v>56</v>
      </c>
      <c r="E10" s="134"/>
      <c r="F10" s="135"/>
      <c r="G10" s="136" t="s">
        <v>3</v>
      </c>
      <c r="H10" s="137"/>
      <c r="I10" s="138"/>
      <c r="J10" s="139" t="s">
        <v>4</v>
      </c>
      <c r="K10" s="140"/>
      <c r="L10" s="141"/>
      <c r="M10" s="142" t="s">
        <v>5</v>
      </c>
      <c r="N10" s="143"/>
      <c r="O10" s="144"/>
      <c r="P10" s="142" t="s">
        <v>6</v>
      </c>
      <c r="Q10" s="143"/>
      <c r="R10" s="144"/>
      <c r="S10" s="118" t="s">
        <v>7</v>
      </c>
      <c r="T10" s="118"/>
      <c r="U10" s="118"/>
      <c r="V10" s="109" t="s">
        <v>8</v>
      </c>
      <c r="W10" s="109"/>
      <c r="X10" s="109"/>
      <c r="Y10" s="109" t="s">
        <v>9</v>
      </c>
      <c r="Z10" s="109"/>
      <c r="AA10" s="109"/>
      <c r="AB10" s="109" t="s">
        <v>10</v>
      </c>
      <c r="AC10" s="109"/>
      <c r="AD10" s="109"/>
      <c r="AE10" s="109" t="s">
        <v>11</v>
      </c>
      <c r="AF10" s="109"/>
      <c r="AG10" s="109"/>
      <c r="AH10" s="109" t="s">
        <v>12</v>
      </c>
      <c r="AI10" s="109"/>
      <c r="AJ10" s="109"/>
      <c r="AK10" s="118" t="s">
        <v>13</v>
      </c>
      <c r="AL10" s="118"/>
      <c r="AM10" s="118"/>
      <c r="AN10" s="149" t="s">
        <v>14</v>
      </c>
      <c r="AO10" s="149"/>
      <c r="AP10" s="149"/>
      <c r="AQ10" s="8"/>
      <c r="AR10" s="8"/>
      <c r="AS10" s="46"/>
      <c r="AT10" s="119" t="s">
        <v>58</v>
      </c>
      <c r="AU10" s="121" t="s">
        <v>30</v>
      </c>
      <c r="AV10" s="123" t="s">
        <v>31</v>
      </c>
      <c r="AW10" s="125" t="s">
        <v>32</v>
      </c>
      <c r="AX10" s="127" t="s">
        <v>1</v>
      </c>
      <c r="AY10" s="110" t="s">
        <v>2</v>
      </c>
    </row>
    <row r="11" spans="1:51" x14ac:dyDescent="0.25">
      <c r="A11" s="128"/>
      <c r="B11" s="128"/>
      <c r="C11" s="111"/>
      <c r="D11" s="9" t="s">
        <v>15</v>
      </c>
      <c r="E11" s="9" t="s">
        <v>16</v>
      </c>
      <c r="F11" s="10" t="s">
        <v>17</v>
      </c>
      <c r="G11" s="11" t="s">
        <v>18</v>
      </c>
      <c r="H11" s="89" t="s">
        <v>19</v>
      </c>
      <c r="I11" s="12" t="s">
        <v>17</v>
      </c>
      <c r="J11" s="11" t="s">
        <v>18</v>
      </c>
      <c r="K11" s="92" t="s">
        <v>19</v>
      </c>
      <c r="L11" s="12" t="s">
        <v>17</v>
      </c>
      <c r="M11" s="11" t="s">
        <v>18</v>
      </c>
      <c r="N11" s="93" t="s">
        <v>19</v>
      </c>
      <c r="O11" s="12" t="s">
        <v>17</v>
      </c>
      <c r="P11" s="11" t="s">
        <v>18</v>
      </c>
      <c r="Q11" s="93" t="s">
        <v>19</v>
      </c>
      <c r="R11" s="93" t="s">
        <v>17</v>
      </c>
      <c r="S11" s="11" t="s">
        <v>18</v>
      </c>
      <c r="T11" s="93" t="s">
        <v>19</v>
      </c>
      <c r="U11" s="12" t="s">
        <v>17</v>
      </c>
      <c r="V11" s="11" t="s">
        <v>18</v>
      </c>
      <c r="W11" s="93" t="s">
        <v>19</v>
      </c>
      <c r="X11" s="12" t="s">
        <v>17</v>
      </c>
      <c r="Y11" s="11" t="s">
        <v>18</v>
      </c>
      <c r="Z11" s="93" t="s">
        <v>19</v>
      </c>
      <c r="AA11" s="92" t="s">
        <v>17</v>
      </c>
      <c r="AB11" s="11" t="s">
        <v>18</v>
      </c>
      <c r="AC11" s="93" t="s">
        <v>19</v>
      </c>
      <c r="AD11" s="12" t="s">
        <v>17</v>
      </c>
      <c r="AE11" s="11" t="s">
        <v>18</v>
      </c>
      <c r="AF11" s="93" t="s">
        <v>19</v>
      </c>
      <c r="AG11" s="12" t="s">
        <v>17</v>
      </c>
      <c r="AH11" s="11" t="s">
        <v>18</v>
      </c>
      <c r="AI11" s="93" t="s">
        <v>19</v>
      </c>
      <c r="AJ11" s="12" t="s">
        <v>17</v>
      </c>
      <c r="AK11" s="11" t="s">
        <v>18</v>
      </c>
      <c r="AL11" s="93" t="s">
        <v>19</v>
      </c>
      <c r="AM11" s="12" t="s">
        <v>17</v>
      </c>
      <c r="AN11" s="13" t="s">
        <v>18</v>
      </c>
      <c r="AO11" s="93" t="s">
        <v>19</v>
      </c>
      <c r="AP11" s="14" t="s">
        <v>17</v>
      </c>
      <c r="AQ11" s="8"/>
      <c r="AR11" s="8"/>
      <c r="AS11" s="47"/>
      <c r="AT11" s="120"/>
      <c r="AU11" s="122"/>
      <c r="AV11" s="124"/>
      <c r="AW11" s="126"/>
      <c r="AX11" s="128"/>
      <c r="AY11" s="111"/>
    </row>
    <row r="12" spans="1:51" ht="28.5" customHeight="1" x14ac:dyDescent="0.25">
      <c r="A12" s="112"/>
      <c r="B12" s="115" t="s">
        <v>52</v>
      </c>
      <c r="C12" s="16" t="s">
        <v>20</v>
      </c>
      <c r="D12" s="40">
        <f t="shared" ref="D12:E20" si="0">G12+J12+M12+P12+S12+V12+Y12+AB12+AE12+AH12+AK12+AN12</f>
        <v>407908.02</v>
      </c>
      <c r="E12" s="40">
        <f t="shared" si="0"/>
        <v>28193.279999999999</v>
      </c>
      <c r="F12" s="87">
        <f t="shared" ref="F12:F20" si="1">E12/D12*100</f>
        <v>6.9116758233878306</v>
      </c>
      <c r="G12" s="27">
        <f t="shared" ref="G12:H16" si="2">G17+G22+G27</f>
        <v>14552.8</v>
      </c>
      <c r="H12" s="86">
        <f t="shared" si="2"/>
        <v>28193.279999999999</v>
      </c>
      <c r="I12" s="86">
        <f>H12/G12*100</f>
        <v>193.73096586223957</v>
      </c>
      <c r="J12" s="27">
        <f>J17+J22+J27</f>
        <v>35544.57</v>
      </c>
      <c r="K12" s="86">
        <v>0</v>
      </c>
      <c r="L12" s="27">
        <v>0</v>
      </c>
      <c r="M12" s="27">
        <f>M17+M22+M27</f>
        <v>33323.370000000003</v>
      </c>
      <c r="N12" s="86">
        <v>0</v>
      </c>
      <c r="O12" s="27">
        <v>0</v>
      </c>
      <c r="P12" s="27">
        <f>P17+P22+P27</f>
        <v>38766.57</v>
      </c>
      <c r="Q12" s="86">
        <v>0</v>
      </c>
      <c r="R12" s="86">
        <v>0</v>
      </c>
      <c r="S12" s="86">
        <f>S17+S22+S27</f>
        <v>45498.67</v>
      </c>
      <c r="T12" s="86">
        <v>0</v>
      </c>
      <c r="U12" s="27">
        <v>0</v>
      </c>
      <c r="V12" s="27">
        <f>V17+V22+V27</f>
        <v>44936.57</v>
      </c>
      <c r="W12" s="37">
        <v>0</v>
      </c>
      <c r="X12" s="27">
        <v>0</v>
      </c>
      <c r="Y12" s="27">
        <f>Y17+Y22+Y27</f>
        <v>41720.870000000003</v>
      </c>
      <c r="Z12" s="27">
        <v>0</v>
      </c>
      <c r="AA12" s="27">
        <v>0</v>
      </c>
      <c r="AB12" s="27">
        <f>AB17+AB22+AB27</f>
        <v>33527.67</v>
      </c>
      <c r="AC12" s="27">
        <v>0</v>
      </c>
      <c r="AD12" s="27">
        <v>0</v>
      </c>
      <c r="AE12" s="27">
        <f>AE17+AE22+AE27</f>
        <v>32534.67</v>
      </c>
      <c r="AF12" s="27">
        <v>0</v>
      </c>
      <c r="AG12" s="27">
        <v>0</v>
      </c>
      <c r="AH12" s="27">
        <f>AH17+AH22+AH27</f>
        <v>32844.269999999997</v>
      </c>
      <c r="AI12" s="27">
        <v>0</v>
      </c>
      <c r="AJ12" s="27">
        <v>0</v>
      </c>
      <c r="AK12" s="27">
        <f>AK17+AK22+AK27</f>
        <v>30630.47</v>
      </c>
      <c r="AL12" s="27">
        <v>0</v>
      </c>
      <c r="AM12" s="27">
        <v>0</v>
      </c>
      <c r="AN12" s="27">
        <f>AN17+AN22+AN27</f>
        <v>24027.519999999997</v>
      </c>
      <c r="AO12" s="27">
        <v>0</v>
      </c>
      <c r="AP12" s="27">
        <v>0</v>
      </c>
      <c r="AQ12" s="17"/>
      <c r="AR12" s="18"/>
      <c r="AS12" s="48" t="s">
        <v>33</v>
      </c>
      <c r="AT12" s="57">
        <f>AT13+AT14+AT15+AT16</f>
        <v>407908.01999999996</v>
      </c>
      <c r="AU12" s="58">
        <f>AT12-D12</f>
        <v>0</v>
      </c>
      <c r="AV12" s="59">
        <f>AV13+AV14+AV15+AV16</f>
        <v>28193.279999999999</v>
      </c>
      <c r="AW12" s="52">
        <f>AV12-E12</f>
        <v>0</v>
      </c>
      <c r="AX12" s="115" t="s">
        <v>43</v>
      </c>
      <c r="AY12" s="16" t="s">
        <v>20</v>
      </c>
    </row>
    <row r="13" spans="1:51" ht="39" customHeight="1" x14ac:dyDescent="0.25">
      <c r="A13" s="113"/>
      <c r="B13" s="116"/>
      <c r="C13" s="19" t="s">
        <v>21</v>
      </c>
      <c r="D13" s="42">
        <f t="shared" si="0"/>
        <v>407077.82</v>
      </c>
      <c r="E13" s="42">
        <f t="shared" si="0"/>
        <v>28193.279999999999</v>
      </c>
      <c r="F13" s="87">
        <f t="shared" si="1"/>
        <v>6.9257715883415116</v>
      </c>
      <c r="G13" s="27">
        <f t="shared" si="2"/>
        <v>14552.8</v>
      </c>
      <c r="H13" s="86">
        <f t="shared" si="2"/>
        <v>28193.279999999999</v>
      </c>
      <c r="I13" s="27">
        <f>H13/G13*100</f>
        <v>193.73096586223957</v>
      </c>
      <c r="J13" s="27">
        <f>J18+J23+J28</f>
        <v>35536.17</v>
      </c>
      <c r="K13" s="86">
        <v>0</v>
      </c>
      <c r="L13" s="27">
        <v>0</v>
      </c>
      <c r="M13" s="27">
        <f>M18+M23+M28</f>
        <v>32703.57</v>
      </c>
      <c r="N13" s="86">
        <v>0</v>
      </c>
      <c r="O13" s="27">
        <v>0</v>
      </c>
      <c r="P13" s="27">
        <f>P18+P23+P28</f>
        <v>38766.870000000003</v>
      </c>
      <c r="Q13" s="86">
        <v>0</v>
      </c>
      <c r="R13" s="86">
        <v>0</v>
      </c>
      <c r="S13" s="86">
        <f>S18+S23+S28</f>
        <v>45498.969999999994</v>
      </c>
      <c r="T13" s="86">
        <v>0</v>
      </c>
      <c r="U13" s="27">
        <v>0</v>
      </c>
      <c r="V13" s="27">
        <f>V18+V23+V28</f>
        <v>44905.969999999994</v>
      </c>
      <c r="W13" s="37">
        <v>0</v>
      </c>
      <c r="X13" s="27">
        <v>0</v>
      </c>
      <c r="Y13" s="27">
        <f>Y18+Y23+Y28</f>
        <v>41721.170000000006</v>
      </c>
      <c r="Z13" s="27">
        <v>0</v>
      </c>
      <c r="AA13" s="27">
        <v>0</v>
      </c>
      <c r="AB13" s="27">
        <f>AB18+AB23+AB28</f>
        <v>33456.57</v>
      </c>
      <c r="AC13" s="27">
        <v>0</v>
      </c>
      <c r="AD13" s="27">
        <v>0</v>
      </c>
      <c r="AE13" s="27">
        <f>AE18+AE23+AE28</f>
        <v>32463.37</v>
      </c>
      <c r="AF13" s="27">
        <v>0</v>
      </c>
      <c r="AG13" s="27">
        <v>0</v>
      </c>
      <c r="AH13" s="27">
        <f>AH18+AH23+AH28</f>
        <v>32844.57</v>
      </c>
      <c r="AI13" s="27">
        <v>0</v>
      </c>
      <c r="AJ13" s="27">
        <v>0</v>
      </c>
      <c r="AK13" s="27">
        <f>AK18+AK23+AK28</f>
        <v>30599.870000000003</v>
      </c>
      <c r="AL13" s="27">
        <v>0</v>
      </c>
      <c r="AM13" s="27">
        <v>0</v>
      </c>
      <c r="AN13" s="27">
        <f>AN18+AN23+AN28</f>
        <v>24027.919999999998</v>
      </c>
      <c r="AO13" s="27">
        <v>0</v>
      </c>
      <c r="AP13" s="87">
        <v>0</v>
      </c>
      <c r="AQ13" s="20"/>
      <c r="AR13" s="8"/>
      <c r="AS13" s="53" t="s">
        <v>34</v>
      </c>
      <c r="AT13" s="57">
        <f>AT18+AT23+AT28</f>
        <v>407077.82</v>
      </c>
      <c r="AU13" s="58">
        <f t="shared" ref="AU13:AU31" si="3">AT13-D13</f>
        <v>0</v>
      </c>
      <c r="AV13" s="59">
        <f>AV18+AV23+AV28</f>
        <v>28193.279999999999</v>
      </c>
      <c r="AW13" s="52">
        <f t="shared" ref="AW13:AW31" si="4">AV13-E13</f>
        <v>0</v>
      </c>
      <c r="AX13" s="116"/>
      <c r="AY13" s="19" t="s">
        <v>21</v>
      </c>
    </row>
    <row r="14" spans="1:51" ht="30" customHeight="1" x14ac:dyDescent="0.25">
      <c r="A14" s="113"/>
      <c r="B14" s="116"/>
      <c r="C14" s="19" t="s">
        <v>22</v>
      </c>
      <c r="D14" s="42">
        <f t="shared" si="0"/>
        <v>699.60000000000014</v>
      </c>
      <c r="E14" s="42">
        <f t="shared" si="0"/>
        <v>0</v>
      </c>
      <c r="F14" s="26">
        <f t="shared" si="1"/>
        <v>0</v>
      </c>
      <c r="G14" s="27">
        <f t="shared" si="2"/>
        <v>0</v>
      </c>
      <c r="H14" s="28">
        <f t="shared" si="2"/>
        <v>0</v>
      </c>
      <c r="I14" s="28" t="e">
        <v>#DIV/0!</v>
      </c>
      <c r="J14" s="27">
        <f>J19+J24+J29</f>
        <v>8.4</v>
      </c>
      <c r="K14" s="28">
        <v>0</v>
      </c>
      <c r="L14" s="28" t="e">
        <v>#DIV/0!</v>
      </c>
      <c r="M14" s="27">
        <f>M19+M24+M29</f>
        <v>489.2</v>
      </c>
      <c r="N14" s="29">
        <v>0</v>
      </c>
      <c r="O14" s="28">
        <v>0</v>
      </c>
      <c r="P14" s="27">
        <f>P19+P24+P29</f>
        <v>-0.29999999999999893</v>
      </c>
      <c r="Q14" s="29">
        <v>0</v>
      </c>
      <c r="R14" s="29">
        <v>0</v>
      </c>
      <c r="S14" s="30">
        <f>S19+S24+S29</f>
        <v>-0.29999999999999893</v>
      </c>
      <c r="T14" s="29">
        <v>0</v>
      </c>
      <c r="U14" s="28">
        <v>0</v>
      </c>
      <c r="V14" s="30">
        <f>V19+V24+V29</f>
        <v>30.6</v>
      </c>
      <c r="W14" s="38">
        <v>0</v>
      </c>
      <c r="X14" s="28">
        <v>0</v>
      </c>
      <c r="Y14" s="30">
        <f>Y19+Y24+Y29</f>
        <v>-0.29999999999999893</v>
      </c>
      <c r="Z14" s="29">
        <v>0</v>
      </c>
      <c r="AA14" s="28">
        <v>0</v>
      </c>
      <c r="AB14" s="30">
        <f>AB19+AB24+AB29</f>
        <v>71.100000000000009</v>
      </c>
      <c r="AC14" s="29">
        <v>0</v>
      </c>
      <c r="AD14" s="28">
        <v>0</v>
      </c>
      <c r="AE14" s="30">
        <f>AE19+AE24+AE29</f>
        <v>71.300000000000011</v>
      </c>
      <c r="AF14" s="29">
        <v>0</v>
      </c>
      <c r="AG14" s="28" t="e">
        <v>#DIV/0!</v>
      </c>
      <c r="AH14" s="30">
        <f>AH19+AH24+AH29</f>
        <v>-0.29999999999999893</v>
      </c>
      <c r="AI14" s="29">
        <v>0</v>
      </c>
      <c r="AJ14" s="28" t="e">
        <v>#DIV/0!</v>
      </c>
      <c r="AK14" s="30">
        <f>AK19+AK24+AK29</f>
        <v>30.6</v>
      </c>
      <c r="AL14" s="29">
        <v>0</v>
      </c>
      <c r="AM14" s="28" t="e">
        <v>#DIV/0!</v>
      </c>
      <c r="AN14" s="67">
        <f>AN19+AN24+AN29</f>
        <v>-0.39999999999999858</v>
      </c>
      <c r="AO14" s="29">
        <v>0</v>
      </c>
      <c r="AP14" s="68" t="e">
        <v>#DIV/0!</v>
      </c>
      <c r="AQ14" s="21"/>
      <c r="AR14" s="8"/>
      <c r="AS14" s="53" t="s">
        <v>35</v>
      </c>
      <c r="AT14" s="57">
        <f>AT19+AT24+AT29</f>
        <v>699.59999999999991</v>
      </c>
      <c r="AU14" s="58">
        <f t="shared" si="3"/>
        <v>0</v>
      </c>
      <c r="AV14" s="59">
        <f>AV19+AV24+AV29</f>
        <v>0</v>
      </c>
      <c r="AW14" s="52">
        <f>AV14-E14</f>
        <v>0</v>
      </c>
      <c r="AX14" s="116"/>
      <c r="AY14" s="19" t="s">
        <v>22</v>
      </c>
    </row>
    <row r="15" spans="1:51" ht="33" customHeight="1" x14ac:dyDescent="0.25">
      <c r="A15" s="113"/>
      <c r="B15" s="116"/>
      <c r="C15" s="19" t="s">
        <v>23</v>
      </c>
      <c r="D15" s="42">
        <f t="shared" si="0"/>
        <v>130.6</v>
      </c>
      <c r="E15" s="42">
        <f t="shared" si="0"/>
        <v>0</v>
      </c>
      <c r="F15" s="26">
        <f t="shared" si="1"/>
        <v>0</v>
      </c>
      <c r="G15" s="27">
        <f t="shared" si="2"/>
        <v>0</v>
      </c>
      <c r="H15" s="28">
        <f t="shared" si="2"/>
        <v>0</v>
      </c>
      <c r="I15" s="28" t="e">
        <v>#DIV/0!</v>
      </c>
      <c r="J15" s="27">
        <f>J20+J25+J30</f>
        <v>0</v>
      </c>
      <c r="K15" s="28">
        <v>0</v>
      </c>
      <c r="L15" s="28" t="e">
        <v>#DIV/0!</v>
      </c>
      <c r="M15" s="27">
        <f>M20+M25+M30</f>
        <v>130.6</v>
      </c>
      <c r="N15" s="29">
        <v>0</v>
      </c>
      <c r="O15" s="28" t="e">
        <v>#DIV/0!</v>
      </c>
      <c r="P15" s="27">
        <f>P20+P25+P30</f>
        <v>0</v>
      </c>
      <c r="Q15" s="29">
        <v>0</v>
      </c>
      <c r="R15" s="29">
        <v>0</v>
      </c>
      <c r="S15" s="27">
        <f>S20+S25+S30</f>
        <v>0</v>
      </c>
      <c r="T15" s="29">
        <v>0</v>
      </c>
      <c r="U15" s="28">
        <v>0</v>
      </c>
      <c r="V15" s="27">
        <f>V20+V25+V30</f>
        <v>0</v>
      </c>
      <c r="W15" s="38">
        <v>0</v>
      </c>
      <c r="X15" s="28">
        <v>0</v>
      </c>
      <c r="Y15" s="27">
        <v>0</v>
      </c>
      <c r="Z15" s="29">
        <v>0</v>
      </c>
      <c r="AA15" s="28" t="e">
        <v>#DIV/0!</v>
      </c>
      <c r="AB15" s="27">
        <f>AB20+AB25+AB30</f>
        <v>0</v>
      </c>
      <c r="AC15" s="29">
        <v>0</v>
      </c>
      <c r="AD15" s="28" t="e">
        <v>#DIV/0!</v>
      </c>
      <c r="AE15" s="27">
        <f>AE20+AE25+AE30</f>
        <v>0</v>
      </c>
      <c r="AF15" s="29">
        <v>0</v>
      </c>
      <c r="AG15" s="28" t="e">
        <v>#DIV/0!</v>
      </c>
      <c r="AH15" s="27">
        <f>AH20+AH25+AH30</f>
        <v>0</v>
      </c>
      <c r="AI15" s="29">
        <v>0</v>
      </c>
      <c r="AJ15" s="28">
        <v>0</v>
      </c>
      <c r="AK15" s="27">
        <f>AK20+AK25+AK30</f>
        <v>0</v>
      </c>
      <c r="AL15" s="29">
        <v>0</v>
      </c>
      <c r="AM15" s="28" t="e">
        <v>#DIV/0!</v>
      </c>
      <c r="AN15" s="69">
        <f>AN20+AN25+AN30</f>
        <v>0</v>
      </c>
      <c r="AO15" s="29">
        <v>0</v>
      </c>
      <c r="AP15" s="68" t="e">
        <v>#DIV/0!</v>
      </c>
      <c r="AQ15" s="21"/>
      <c r="AR15" s="8"/>
      <c r="AS15" s="53" t="s">
        <v>36</v>
      </c>
      <c r="AT15" s="57">
        <f>AT20+AT25+AT30</f>
        <v>130.6</v>
      </c>
      <c r="AU15" s="58">
        <f t="shared" si="3"/>
        <v>0</v>
      </c>
      <c r="AV15" s="59">
        <f>AV20+AV25+AV30</f>
        <v>0</v>
      </c>
      <c r="AW15" s="52">
        <f t="shared" si="4"/>
        <v>0</v>
      </c>
      <c r="AX15" s="116"/>
      <c r="AY15" s="19" t="s">
        <v>23</v>
      </c>
    </row>
    <row r="16" spans="1:51" ht="43.5" customHeight="1" x14ac:dyDescent="0.25">
      <c r="A16" s="114"/>
      <c r="B16" s="117"/>
      <c r="C16" s="16" t="s">
        <v>24</v>
      </c>
      <c r="D16" s="42">
        <f t="shared" si="0"/>
        <v>0</v>
      </c>
      <c r="E16" s="42">
        <f t="shared" si="0"/>
        <v>0</v>
      </c>
      <c r="F16" s="26" t="e">
        <f t="shared" si="1"/>
        <v>#DIV/0!</v>
      </c>
      <c r="G16" s="31">
        <f t="shared" si="2"/>
        <v>0</v>
      </c>
      <c r="H16" s="26">
        <f t="shared" si="2"/>
        <v>0</v>
      </c>
      <c r="I16" s="28" t="e">
        <v>#DIV/0!</v>
      </c>
      <c r="J16" s="31">
        <f>J21+J26+J31</f>
        <v>0</v>
      </c>
      <c r="K16" s="28">
        <v>0</v>
      </c>
      <c r="L16" s="28" t="e">
        <v>#DIV/0!</v>
      </c>
      <c r="M16" s="31">
        <f>M21+M26+M31</f>
        <v>0</v>
      </c>
      <c r="N16" s="32">
        <v>0</v>
      </c>
      <c r="O16" s="28" t="e">
        <v>#DIV/0!</v>
      </c>
      <c r="P16" s="31">
        <f>P21+P26+P31</f>
        <v>0</v>
      </c>
      <c r="Q16" s="32">
        <v>0</v>
      </c>
      <c r="R16" s="29" t="e">
        <v>#DIV/0!</v>
      </c>
      <c r="S16" s="31">
        <f>S21+S26+S31</f>
        <v>0</v>
      </c>
      <c r="T16" s="32">
        <v>0</v>
      </c>
      <c r="U16" s="28" t="e">
        <v>#DIV/0!</v>
      </c>
      <c r="V16" s="31">
        <f>V21+V26+V31</f>
        <v>0</v>
      </c>
      <c r="W16" s="39">
        <v>0</v>
      </c>
      <c r="X16" s="28" t="e">
        <v>#DIV/0!</v>
      </c>
      <c r="Y16" s="31">
        <v>0</v>
      </c>
      <c r="Z16" s="32">
        <v>0</v>
      </c>
      <c r="AA16" s="28" t="e">
        <v>#DIV/0!</v>
      </c>
      <c r="AB16" s="31">
        <f>AB21+AB26+AB31</f>
        <v>0</v>
      </c>
      <c r="AC16" s="32">
        <v>0</v>
      </c>
      <c r="AD16" s="28" t="e">
        <v>#DIV/0!</v>
      </c>
      <c r="AE16" s="31">
        <f>AE21+AE26+AE31</f>
        <v>0</v>
      </c>
      <c r="AF16" s="26">
        <v>0</v>
      </c>
      <c r="AG16" s="28" t="e">
        <v>#DIV/0!</v>
      </c>
      <c r="AH16" s="31">
        <f>AH21+AH26+AH31</f>
        <v>0</v>
      </c>
      <c r="AI16" s="32">
        <v>0</v>
      </c>
      <c r="AJ16" s="28" t="e">
        <v>#DIV/0!</v>
      </c>
      <c r="AK16" s="31">
        <f>AK21+AK26+AK31</f>
        <v>0</v>
      </c>
      <c r="AL16" s="32">
        <v>0</v>
      </c>
      <c r="AM16" s="28" t="e">
        <v>#DIV/0!</v>
      </c>
      <c r="AN16" s="70">
        <f>AN21+AN26+AN31</f>
        <v>0</v>
      </c>
      <c r="AO16" s="32">
        <v>0</v>
      </c>
      <c r="AP16" s="32" t="e">
        <v>#DIV/0!</v>
      </c>
      <c r="AQ16" s="21"/>
      <c r="AR16" s="8"/>
      <c r="AS16" s="48" t="s">
        <v>37</v>
      </c>
      <c r="AT16" s="57">
        <f>AT21+AT26+AT31</f>
        <v>0</v>
      </c>
      <c r="AU16" s="58">
        <f t="shared" si="3"/>
        <v>0</v>
      </c>
      <c r="AV16" s="59">
        <f>AV21+AV26+AV31</f>
        <v>0</v>
      </c>
      <c r="AW16" s="52">
        <f t="shared" si="4"/>
        <v>0</v>
      </c>
      <c r="AX16" s="117"/>
      <c r="AY16" s="16" t="s">
        <v>24</v>
      </c>
    </row>
    <row r="17" spans="1:51" ht="39" customHeight="1" x14ac:dyDescent="0.25">
      <c r="A17" s="96" t="s">
        <v>25</v>
      </c>
      <c r="B17" s="106" t="s">
        <v>48</v>
      </c>
      <c r="C17" s="16" t="s">
        <v>20</v>
      </c>
      <c r="D17" s="40">
        <f t="shared" si="0"/>
        <v>3931.8899999999994</v>
      </c>
      <c r="E17" s="40">
        <f t="shared" si="0"/>
        <v>0</v>
      </c>
      <c r="F17" s="33">
        <f t="shared" si="1"/>
        <v>0</v>
      </c>
      <c r="G17" s="33">
        <f>G18+G19+G20+G21</f>
        <v>0</v>
      </c>
      <c r="H17" s="33">
        <f>H18+H19+H20+H21</f>
        <v>0</v>
      </c>
      <c r="I17" s="33" t="e">
        <v>#DIV/0!</v>
      </c>
      <c r="J17" s="33">
        <f>J18+J19+J20+J21</f>
        <v>240.37</v>
      </c>
      <c r="K17" s="33">
        <v>0</v>
      </c>
      <c r="L17" s="33">
        <v>0</v>
      </c>
      <c r="M17" s="33">
        <f>M18+M19+M20+M21</f>
        <v>649.87</v>
      </c>
      <c r="N17" s="33">
        <v>0</v>
      </c>
      <c r="O17" s="33">
        <v>0</v>
      </c>
      <c r="P17" s="33">
        <f>P18+P19+P20+P21</f>
        <v>344.27</v>
      </c>
      <c r="Q17" s="33">
        <v>0</v>
      </c>
      <c r="R17" s="34">
        <v>0</v>
      </c>
      <c r="S17" s="33">
        <f>S18+S19+S20+S21</f>
        <v>230.07</v>
      </c>
      <c r="T17" s="33">
        <v>0</v>
      </c>
      <c r="U17" s="34">
        <v>0</v>
      </c>
      <c r="V17" s="33">
        <f>V18+V19+V20+V21</f>
        <v>306.47000000000003</v>
      </c>
      <c r="W17" s="40">
        <v>0</v>
      </c>
      <c r="X17" s="34">
        <v>0</v>
      </c>
      <c r="Y17" s="33">
        <f>Y18+Y19+Y20+Y21</f>
        <v>230.07</v>
      </c>
      <c r="Z17" s="33">
        <v>0</v>
      </c>
      <c r="AA17" s="34">
        <v>0</v>
      </c>
      <c r="AB17" s="33">
        <f>AB18+AB19+AB20+AB21</f>
        <v>809.87</v>
      </c>
      <c r="AC17" s="33">
        <v>0</v>
      </c>
      <c r="AD17" s="34">
        <v>0</v>
      </c>
      <c r="AE17" s="33">
        <f>AE18+AE19+AE20+AE21</f>
        <v>394.37</v>
      </c>
      <c r="AF17" s="33">
        <v>0</v>
      </c>
      <c r="AG17" s="34">
        <v>0</v>
      </c>
      <c r="AH17" s="33">
        <f>AH18+AH19+AH20+AH21</f>
        <v>230.07</v>
      </c>
      <c r="AI17" s="33">
        <v>0</v>
      </c>
      <c r="AJ17" s="34">
        <v>0</v>
      </c>
      <c r="AK17" s="33">
        <f>AK18+AK19+AK20+AK21</f>
        <v>266.47000000000003</v>
      </c>
      <c r="AL17" s="33">
        <v>0</v>
      </c>
      <c r="AM17" s="34" t="e">
        <v>#DIV/0!</v>
      </c>
      <c r="AN17" s="33">
        <f>AN18+AN19+AN20+AN21</f>
        <v>229.98999999999998</v>
      </c>
      <c r="AO17" s="33">
        <v>0</v>
      </c>
      <c r="AP17" s="33" t="e">
        <v>#DIV/0!</v>
      </c>
      <c r="AQ17" s="17"/>
      <c r="AR17" s="60">
        <v>1</v>
      </c>
      <c r="AS17" s="61" t="s">
        <v>33</v>
      </c>
      <c r="AT17" s="62">
        <f>AT18+AT19+AT20</f>
        <v>3931.89</v>
      </c>
      <c r="AU17" s="63">
        <f t="shared" si="3"/>
        <v>0</v>
      </c>
      <c r="AV17" s="64">
        <f>AV18+AV19+AV20+AV21</f>
        <v>0</v>
      </c>
      <c r="AW17" s="65">
        <f t="shared" si="4"/>
        <v>0</v>
      </c>
      <c r="AX17" s="99" t="s">
        <v>26</v>
      </c>
      <c r="AY17" s="16" t="s">
        <v>20</v>
      </c>
    </row>
    <row r="18" spans="1:51" ht="26.25" customHeight="1" x14ac:dyDescent="0.25">
      <c r="A18" s="97"/>
      <c r="B18" s="107"/>
      <c r="C18" s="19" t="s">
        <v>21</v>
      </c>
      <c r="D18" s="42">
        <f t="shared" si="0"/>
        <v>3536.99</v>
      </c>
      <c r="E18" s="42">
        <f t="shared" si="0"/>
        <v>0</v>
      </c>
      <c r="F18" s="26">
        <f t="shared" si="1"/>
        <v>0</v>
      </c>
      <c r="G18" s="31">
        <v>0</v>
      </c>
      <c r="H18" s="77">
        <v>0</v>
      </c>
      <c r="I18" s="28" t="e">
        <v>#DIV/0!</v>
      </c>
      <c r="J18" s="31">
        <f>3.1+228.87</f>
        <v>231.97</v>
      </c>
      <c r="K18" s="28">
        <v>0</v>
      </c>
      <c r="L18" s="28">
        <v>0</v>
      </c>
      <c r="M18" s="31">
        <f>236.5+228.87</f>
        <v>465.37</v>
      </c>
      <c r="N18" s="26">
        <v>0</v>
      </c>
      <c r="O18" s="28">
        <v>0</v>
      </c>
      <c r="P18" s="31">
        <f>115.7+228.87</f>
        <v>344.57</v>
      </c>
      <c r="Q18" s="26">
        <v>0</v>
      </c>
      <c r="R18" s="29">
        <v>0</v>
      </c>
      <c r="S18" s="31">
        <f>1.5+228.87</f>
        <v>230.37</v>
      </c>
      <c r="T18" s="26">
        <v>0</v>
      </c>
      <c r="U18" s="28">
        <v>0</v>
      </c>
      <c r="V18" s="83">
        <f>47+228.87</f>
        <v>275.87</v>
      </c>
      <c r="W18" s="84">
        <v>0</v>
      </c>
      <c r="X18" s="28">
        <v>0</v>
      </c>
      <c r="Y18" s="31">
        <f>1.5+228.87</f>
        <v>230.37</v>
      </c>
      <c r="Z18" s="26">
        <v>0</v>
      </c>
      <c r="AA18" s="28">
        <v>0</v>
      </c>
      <c r="AB18" s="31">
        <f>509.9+228.87</f>
        <v>738.77</v>
      </c>
      <c r="AC18" s="26">
        <v>0</v>
      </c>
      <c r="AD18" s="28">
        <v>0</v>
      </c>
      <c r="AE18" s="31">
        <f>94.2+228.87</f>
        <v>323.07</v>
      </c>
      <c r="AF18" s="26">
        <v>0</v>
      </c>
      <c r="AG18" s="28">
        <v>0</v>
      </c>
      <c r="AH18" s="31">
        <f>1.5+228.87</f>
        <v>230.37</v>
      </c>
      <c r="AI18" s="26">
        <v>0</v>
      </c>
      <c r="AJ18" s="28">
        <v>0</v>
      </c>
      <c r="AK18" s="31">
        <f>7+228.87</f>
        <v>235.87</v>
      </c>
      <c r="AL18" s="26">
        <v>0</v>
      </c>
      <c r="AM18" s="28" t="e">
        <v>#DIV/0!</v>
      </c>
      <c r="AN18" s="70">
        <f>1.5+228.89</f>
        <v>230.39</v>
      </c>
      <c r="AO18" s="26">
        <v>0</v>
      </c>
      <c r="AP18" s="66" t="e">
        <v>#DIV/0!</v>
      </c>
      <c r="AQ18" s="20"/>
      <c r="AR18" s="8"/>
      <c r="AS18" s="53" t="s">
        <v>34</v>
      </c>
      <c r="AT18" s="78">
        <v>3536.99</v>
      </c>
      <c r="AU18" s="50">
        <f>AT18-D18</f>
        <v>0</v>
      </c>
      <c r="AV18" s="79">
        <v>0</v>
      </c>
      <c r="AW18" s="52">
        <f t="shared" si="4"/>
        <v>0</v>
      </c>
      <c r="AX18" s="100"/>
      <c r="AY18" s="19" t="s">
        <v>21</v>
      </c>
    </row>
    <row r="19" spans="1:51" ht="26.25" customHeight="1" x14ac:dyDescent="0.25">
      <c r="A19" s="97"/>
      <c r="B19" s="107"/>
      <c r="C19" s="16" t="s">
        <v>22</v>
      </c>
      <c r="D19" s="42">
        <f t="shared" si="0"/>
        <v>394.90000000000003</v>
      </c>
      <c r="E19" s="42">
        <f t="shared" si="0"/>
        <v>0</v>
      </c>
      <c r="F19" s="26">
        <f t="shared" si="1"/>
        <v>0</v>
      </c>
      <c r="G19" s="31">
        <v>0</v>
      </c>
      <c r="H19" s="77">
        <v>0</v>
      </c>
      <c r="I19" s="28" t="e">
        <v>#DIV/0!</v>
      </c>
      <c r="J19" s="31">
        <f>17.5-9.1</f>
        <v>8.4</v>
      </c>
      <c r="K19" s="28">
        <v>0</v>
      </c>
      <c r="L19" s="28" t="e">
        <v>#DIV/0!</v>
      </c>
      <c r="M19" s="31">
        <f>193.6-9.1</f>
        <v>184.5</v>
      </c>
      <c r="N19" s="32">
        <v>0</v>
      </c>
      <c r="O19" s="28">
        <v>0</v>
      </c>
      <c r="P19" s="31">
        <f>8.8-9.1</f>
        <v>-0.29999999999999893</v>
      </c>
      <c r="Q19" s="32">
        <v>0</v>
      </c>
      <c r="R19" s="29">
        <v>0</v>
      </c>
      <c r="S19" s="31">
        <f>8.8-9.1</f>
        <v>-0.29999999999999893</v>
      </c>
      <c r="T19" s="26">
        <v>0</v>
      </c>
      <c r="U19" s="28">
        <v>0</v>
      </c>
      <c r="V19" s="31">
        <f>39.7-9.1</f>
        <v>30.6</v>
      </c>
      <c r="W19" s="84">
        <v>0</v>
      </c>
      <c r="X19" s="28">
        <v>0</v>
      </c>
      <c r="Y19" s="31">
        <f>8.8-9.1</f>
        <v>-0.29999999999999893</v>
      </c>
      <c r="Z19" s="26">
        <v>0</v>
      </c>
      <c r="AA19" s="28">
        <v>0</v>
      </c>
      <c r="AB19" s="31">
        <f>80.2-9.1</f>
        <v>71.100000000000009</v>
      </c>
      <c r="AC19" s="26">
        <v>0</v>
      </c>
      <c r="AD19" s="28">
        <v>0</v>
      </c>
      <c r="AE19" s="31">
        <f>80.4-9.1</f>
        <v>71.300000000000011</v>
      </c>
      <c r="AF19" s="26">
        <v>0</v>
      </c>
      <c r="AG19" s="28" t="e">
        <v>#DIV/0!</v>
      </c>
      <c r="AH19" s="31">
        <f>8.8-9.1</f>
        <v>-0.29999999999999893</v>
      </c>
      <c r="AI19" s="26">
        <v>0</v>
      </c>
      <c r="AJ19" s="28" t="e">
        <v>#DIV/0!</v>
      </c>
      <c r="AK19" s="31">
        <f>39.7-9.1</f>
        <v>30.6</v>
      </c>
      <c r="AL19" s="26">
        <v>0</v>
      </c>
      <c r="AM19" s="28" t="e">
        <v>#DIV/0!</v>
      </c>
      <c r="AN19" s="70">
        <f>8.8-9.2</f>
        <v>-0.39999999999999858</v>
      </c>
      <c r="AO19" s="26">
        <v>0</v>
      </c>
      <c r="AP19" s="66" t="e">
        <v>#DIV/0!</v>
      </c>
      <c r="AQ19" s="21"/>
      <c r="AR19" s="8"/>
      <c r="AS19" s="53" t="s">
        <v>35</v>
      </c>
      <c r="AT19" s="78">
        <v>394.9</v>
      </c>
      <c r="AU19" s="50">
        <f t="shared" si="3"/>
        <v>0</v>
      </c>
      <c r="AV19" s="79">
        <v>0</v>
      </c>
      <c r="AW19" s="52">
        <f t="shared" si="4"/>
        <v>0</v>
      </c>
      <c r="AX19" s="100"/>
      <c r="AY19" s="16" t="s">
        <v>22</v>
      </c>
    </row>
    <row r="20" spans="1:51" ht="26.25" customHeight="1" x14ac:dyDescent="0.25">
      <c r="A20" s="97"/>
      <c r="B20" s="107"/>
      <c r="C20" s="19" t="s">
        <v>23</v>
      </c>
      <c r="D20" s="42">
        <f t="shared" si="0"/>
        <v>0</v>
      </c>
      <c r="E20" s="42">
        <f t="shared" si="0"/>
        <v>0</v>
      </c>
      <c r="F20" s="26" t="e">
        <f t="shared" si="1"/>
        <v>#DIV/0!</v>
      </c>
      <c r="G20" s="31">
        <v>0</v>
      </c>
      <c r="H20" s="77">
        <v>0</v>
      </c>
      <c r="I20" s="28" t="e">
        <v>#DIV/0!</v>
      </c>
      <c r="J20" s="31">
        <v>0</v>
      </c>
      <c r="K20" s="28">
        <v>0</v>
      </c>
      <c r="L20" s="28" t="e">
        <v>#DIV/0!</v>
      </c>
      <c r="M20" s="31">
        <v>0</v>
      </c>
      <c r="N20" s="32">
        <v>0</v>
      </c>
      <c r="O20" s="28" t="e">
        <v>#DIV/0!</v>
      </c>
      <c r="P20" s="31">
        <f>50.4-50.4</f>
        <v>0</v>
      </c>
      <c r="Q20" s="32">
        <v>0</v>
      </c>
      <c r="R20" s="29">
        <v>0</v>
      </c>
      <c r="S20" s="31">
        <f>50.4-50.4</f>
        <v>0</v>
      </c>
      <c r="T20" s="32">
        <v>0</v>
      </c>
      <c r="U20" s="28">
        <v>0</v>
      </c>
      <c r="V20" s="31">
        <v>0</v>
      </c>
      <c r="W20" s="39">
        <v>0</v>
      </c>
      <c r="X20" s="28" t="e">
        <v>#DIV/0!</v>
      </c>
      <c r="Y20" s="31">
        <v>0</v>
      </c>
      <c r="Z20" s="32">
        <v>0</v>
      </c>
      <c r="AA20" s="28" t="e">
        <v>#DIV/0!</v>
      </c>
      <c r="AB20" s="31">
        <v>0</v>
      </c>
      <c r="AC20" s="26">
        <v>0</v>
      </c>
      <c r="AD20" s="28" t="e">
        <v>#DIV/0!</v>
      </c>
      <c r="AE20" s="31">
        <v>0</v>
      </c>
      <c r="AF20" s="26">
        <v>0</v>
      </c>
      <c r="AG20" s="28" t="e">
        <v>#DIV/0!</v>
      </c>
      <c r="AH20" s="31">
        <v>0</v>
      </c>
      <c r="AI20" s="26">
        <v>0</v>
      </c>
      <c r="AJ20" s="28">
        <v>0</v>
      </c>
      <c r="AK20" s="31">
        <v>0</v>
      </c>
      <c r="AL20" s="26">
        <v>0</v>
      </c>
      <c r="AM20" s="28" t="e">
        <v>#DIV/0!</v>
      </c>
      <c r="AN20" s="70">
        <v>0</v>
      </c>
      <c r="AO20" s="26">
        <v>0</v>
      </c>
      <c r="AP20" s="66" t="e">
        <v>#DIV/0!</v>
      </c>
      <c r="AQ20" s="21"/>
      <c r="AR20" s="8"/>
      <c r="AS20" s="53" t="s">
        <v>36</v>
      </c>
      <c r="AT20" s="78">
        <v>0</v>
      </c>
      <c r="AU20" s="50">
        <f t="shared" si="3"/>
        <v>0</v>
      </c>
      <c r="AV20" s="79">
        <v>0</v>
      </c>
      <c r="AW20" s="52">
        <f t="shared" si="4"/>
        <v>0</v>
      </c>
      <c r="AX20" s="100"/>
      <c r="AY20" s="19" t="s">
        <v>23</v>
      </c>
    </row>
    <row r="21" spans="1:51" ht="34.5" customHeight="1" x14ac:dyDescent="0.25">
      <c r="A21" s="98"/>
      <c r="B21" s="108"/>
      <c r="C21" s="16" t="s">
        <v>24</v>
      </c>
      <c r="D21" s="42">
        <f>G21+J21+M21+P21+S21+V21+Y21+AB21+AE21+AH21+AK21+AN21</f>
        <v>0</v>
      </c>
      <c r="E21" s="42">
        <f>H21+K21+N21+Q21+T21+W21+Z21+AC21+AF21+AI21+AL21+AO21</f>
        <v>0</v>
      </c>
      <c r="F21" s="26" t="e">
        <v>#DIV/0!</v>
      </c>
      <c r="G21" s="31">
        <v>0</v>
      </c>
      <c r="H21" s="26">
        <v>0</v>
      </c>
      <c r="I21" s="28" t="e">
        <v>#DIV/0!</v>
      </c>
      <c r="J21" s="31">
        <v>0</v>
      </c>
      <c r="K21" s="28">
        <v>0</v>
      </c>
      <c r="L21" s="28" t="e">
        <v>#DIV/0!</v>
      </c>
      <c r="M21" s="31">
        <v>0</v>
      </c>
      <c r="N21" s="32">
        <v>0</v>
      </c>
      <c r="O21" s="28" t="e">
        <v>#DIV/0!</v>
      </c>
      <c r="P21" s="31">
        <v>0</v>
      </c>
      <c r="Q21" s="32">
        <v>0</v>
      </c>
      <c r="R21" s="29" t="e">
        <v>#DIV/0!</v>
      </c>
      <c r="S21" s="31">
        <v>0</v>
      </c>
      <c r="T21" s="32">
        <v>0</v>
      </c>
      <c r="U21" s="28" t="e">
        <v>#DIV/0!</v>
      </c>
      <c r="V21" s="31">
        <v>0</v>
      </c>
      <c r="W21" s="39">
        <v>0</v>
      </c>
      <c r="X21" s="28" t="e">
        <v>#DIV/0!</v>
      </c>
      <c r="Y21" s="31">
        <v>0</v>
      </c>
      <c r="Z21" s="32">
        <v>0</v>
      </c>
      <c r="AA21" s="28" t="e">
        <v>#DIV/0!</v>
      </c>
      <c r="AB21" s="31">
        <v>0</v>
      </c>
      <c r="AC21" s="32">
        <v>0</v>
      </c>
      <c r="AD21" s="28" t="e">
        <v>#DIV/0!</v>
      </c>
      <c r="AE21" s="31">
        <v>0</v>
      </c>
      <c r="AF21" s="32">
        <v>0</v>
      </c>
      <c r="AG21" s="28" t="e">
        <v>#DIV/0!</v>
      </c>
      <c r="AH21" s="31">
        <v>0</v>
      </c>
      <c r="AI21" s="32">
        <v>0</v>
      </c>
      <c r="AJ21" s="28" t="e">
        <v>#DIV/0!</v>
      </c>
      <c r="AK21" s="31">
        <v>0</v>
      </c>
      <c r="AL21" s="32">
        <v>0</v>
      </c>
      <c r="AM21" s="28" t="e">
        <v>#DIV/0!</v>
      </c>
      <c r="AN21" s="70">
        <v>0</v>
      </c>
      <c r="AO21" s="32">
        <v>0</v>
      </c>
      <c r="AP21" s="32" t="e">
        <v>#DIV/0!</v>
      </c>
      <c r="AQ21" s="21"/>
      <c r="AR21" s="8"/>
      <c r="AS21" s="48" t="s">
        <v>37</v>
      </c>
      <c r="AT21" s="49">
        <v>0</v>
      </c>
      <c r="AU21" s="50">
        <f t="shared" si="3"/>
        <v>0</v>
      </c>
      <c r="AV21" s="51">
        <v>0</v>
      </c>
      <c r="AW21" s="52">
        <f t="shared" si="4"/>
        <v>0</v>
      </c>
      <c r="AX21" s="101"/>
      <c r="AY21" s="16" t="s">
        <v>24</v>
      </c>
    </row>
    <row r="22" spans="1:51" ht="37.5" customHeight="1" x14ac:dyDescent="0.25">
      <c r="A22" s="96" t="s">
        <v>28</v>
      </c>
      <c r="B22" s="99" t="s">
        <v>49</v>
      </c>
      <c r="C22" s="16" t="s">
        <v>20</v>
      </c>
      <c r="D22" s="40">
        <f>G22+J22+M22+P22+S22+V22+Y22+AB22+AE22+AH22+AK22+AN22</f>
        <v>3650.5</v>
      </c>
      <c r="E22" s="40">
        <f>H22+K22+N22+Q22+T22+W22+Z22+AC22+AF22+AI22+AL22+AO22</f>
        <v>0</v>
      </c>
      <c r="F22" s="33">
        <f>E22/D22*100</f>
        <v>0</v>
      </c>
      <c r="G22" s="33">
        <f>G23+G24+G25+G26</f>
        <v>17.5</v>
      </c>
      <c r="H22" s="33">
        <f>H23+H24+H25+H26</f>
        <v>0</v>
      </c>
      <c r="I22" s="34" t="e">
        <v>#DIV/0!</v>
      </c>
      <c r="J22" s="33">
        <f>J23+J24+J25+J26</f>
        <v>40.299999999999997</v>
      </c>
      <c r="K22" s="34">
        <v>0</v>
      </c>
      <c r="L22" s="34">
        <v>0</v>
      </c>
      <c r="M22" s="33">
        <f>M23+M24+M25+M26</f>
        <v>948.30000000000007</v>
      </c>
      <c r="N22" s="33">
        <v>0</v>
      </c>
      <c r="O22" s="34">
        <v>0</v>
      </c>
      <c r="P22" s="33">
        <f>P23+P24+P25+P26</f>
        <v>102.89999999999999</v>
      </c>
      <c r="Q22" s="33">
        <v>0</v>
      </c>
      <c r="R22" s="34">
        <v>0</v>
      </c>
      <c r="S22" s="33">
        <f>S23+S24+S25+S26</f>
        <v>338.40000000000003</v>
      </c>
      <c r="T22" s="33">
        <v>0</v>
      </c>
      <c r="U22" s="34">
        <v>0</v>
      </c>
      <c r="V22" s="33">
        <f>V23+V24+V25+V26</f>
        <v>424.90000000000003</v>
      </c>
      <c r="W22" s="40">
        <v>0</v>
      </c>
      <c r="X22" s="34">
        <v>0</v>
      </c>
      <c r="Y22" s="33">
        <f>Y23+Y24+Y25+Y26</f>
        <v>1230</v>
      </c>
      <c r="Z22" s="33">
        <v>0</v>
      </c>
      <c r="AA22" s="34">
        <v>0</v>
      </c>
      <c r="AB22" s="33">
        <f>AB23+AB24+AB25+AB26</f>
        <v>68.599999999999994</v>
      </c>
      <c r="AC22" s="33">
        <v>0</v>
      </c>
      <c r="AD22" s="34">
        <v>0</v>
      </c>
      <c r="AE22" s="33">
        <f>AE23+AE24+AE25+AE26</f>
        <v>33.700000000000003</v>
      </c>
      <c r="AF22" s="33">
        <v>0</v>
      </c>
      <c r="AG22" s="34">
        <v>0</v>
      </c>
      <c r="AH22" s="33">
        <f>AH23+AH24+AH25+AH26</f>
        <v>41.1</v>
      </c>
      <c r="AI22" s="33">
        <v>0</v>
      </c>
      <c r="AJ22" s="34">
        <v>0</v>
      </c>
      <c r="AK22" s="33">
        <f>AK23+AK24+AK25+AK26</f>
        <v>118.1</v>
      </c>
      <c r="AL22" s="33">
        <v>0</v>
      </c>
      <c r="AM22" s="34">
        <v>0</v>
      </c>
      <c r="AN22" s="71">
        <f>AN23+AN24+AN25+AN26</f>
        <v>286.70000000000005</v>
      </c>
      <c r="AO22" s="33">
        <v>0</v>
      </c>
      <c r="AP22" s="33" t="e">
        <v>#DIV/0!</v>
      </c>
      <c r="AQ22" s="17"/>
      <c r="AR22" s="60">
        <v>2</v>
      </c>
      <c r="AS22" s="61" t="s">
        <v>33</v>
      </c>
      <c r="AT22" s="62">
        <f>AT23+AT24+AT25+AT26</f>
        <v>3650.4999999999995</v>
      </c>
      <c r="AU22" s="63">
        <f t="shared" si="3"/>
        <v>0</v>
      </c>
      <c r="AV22" s="64">
        <f>AV23+AV24+AV25+AV26</f>
        <v>0</v>
      </c>
      <c r="AW22" s="65">
        <f t="shared" si="4"/>
        <v>0</v>
      </c>
      <c r="AX22" s="99" t="s">
        <v>27</v>
      </c>
      <c r="AY22" s="16" t="s">
        <v>20</v>
      </c>
    </row>
    <row r="23" spans="1:51" ht="26.25" customHeight="1" x14ac:dyDescent="0.25">
      <c r="A23" s="97"/>
      <c r="B23" s="100"/>
      <c r="C23" s="16" t="s">
        <v>21</v>
      </c>
      <c r="D23" s="42">
        <f t="shared" ref="D23:E31" si="5">G23+J23+M23+P23+S23+V23+Y23+AB23+AE23+AH23+AK23+AN23</f>
        <v>3215.2</v>
      </c>
      <c r="E23" s="42">
        <f t="shared" si="5"/>
        <v>0</v>
      </c>
      <c r="F23" s="26">
        <f>E23/D23*100</f>
        <v>0</v>
      </c>
      <c r="G23" s="31">
        <v>17.5</v>
      </c>
      <c r="H23" s="77">
        <v>0</v>
      </c>
      <c r="I23" s="28" t="e">
        <v>#DIV/0!</v>
      </c>
      <c r="J23" s="31">
        <f>10.5+29.8</f>
        <v>40.299999999999997</v>
      </c>
      <c r="K23" s="28">
        <v>0</v>
      </c>
      <c r="L23" s="28">
        <v>0</v>
      </c>
      <c r="M23" s="31">
        <f>483.2+29.8</f>
        <v>513</v>
      </c>
      <c r="N23" s="26">
        <v>0</v>
      </c>
      <c r="O23" s="28">
        <v>0</v>
      </c>
      <c r="P23" s="31">
        <f>73.1+29.8</f>
        <v>102.89999999999999</v>
      </c>
      <c r="Q23" s="26">
        <v>0</v>
      </c>
      <c r="R23" s="29">
        <v>0</v>
      </c>
      <c r="S23" s="31">
        <f>308.6+29.8</f>
        <v>338.40000000000003</v>
      </c>
      <c r="T23" s="26">
        <v>0</v>
      </c>
      <c r="U23" s="28">
        <v>0</v>
      </c>
      <c r="V23" s="82">
        <f>395.1+29.8</f>
        <v>424.90000000000003</v>
      </c>
      <c r="W23" s="84">
        <v>0</v>
      </c>
      <c r="X23" s="28">
        <v>0</v>
      </c>
      <c r="Y23" s="31">
        <f>1200.2+29.8</f>
        <v>1230</v>
      </c>
      <c r="Z23" s="26">
        <v>0</v>
      </c>
      <c r="AA23" s="28">
        <v>0</v>
      </c>
      <c r="AB23" s="31">
        <f>38.8+29.8</f>
        <v>68.599999999999994</v>
      </c>
      <c r="AC23" s="26">
        <v>0</v>
      </c>
      <c r="AD23" s="28">
        <v>0</v>
      </c>
      <c r="AE23" s="31">
        <f>3.9+29.8</f>
        <v>33.700000000000003</v>
      </c>
      <c r="AF23" s="26">
        <v>0</v>
      </c>
      <c r="AG23" s="28">
        <v>0</v>
      </c>
      <c r="AH23" s="31">
        <f>11.3+29.8</f>
        <v>41.1</v>
      </c>
      <c r="AI23" s="26">
        <v>0</v>
      </c>
      <c r="AJ23" s="28">
        <v>0</v>
      </c>
      <c r="AK23" s="31">
        <f>88.3+29.8</f>
        <v>118.1</v>
      </c>
      <c r="AL23" s="26">
        <v>0</v>
      </c>
      <c r="AM23" s="28">
        <v>0</v>
      </c>
      <c r="AN23" s="70">
        <f>256.6+30.1</f>
        <v>286.70000000000005</v>
      </c>
      <c r="AO23" s="26">
        <v>0</v>
      </c>
      <c r="AP23" s="66" t="e">
        <v>#DIV/0!</v>
      </c>
      <c r="AQ23" s="20"/>
      <c r="AR23" s="8"/>
      <c r="AS23" s="53" t="s">
        <v>34</v>
      </c>
      <c r="AT23" s="78">
        <v>3215.2</v>
      </c>
      <c r="AU23" s="50">
        <f t="shared" si="3"/>
        <v>0</v>
      </c>
      <c r="AV23" s="79">
        <v>0</v>
      </c>
      <c r="AW23" s="52">
        <f t="shared" si="4"/>
        <v>0</v>
      </c>
      <c r="AX23" s="100"/>
      <c r="AY23" s="16" t="s">
        <v>21</v>
      </c>
    </row>
    <row r="24" spans="1:51" ht="26.25" customHeight="1" x14ac:dyDescent="0.25">
      <c r="A24" s="97"/>
      <c r="B24" s="100"/>
      <c r="C24" s="19" t="s">
        <v>22</v>
      </c>
      <c r="D24" s="42">
        <f t="shared" si="5"/>
        <v>304.7</v>
      </c>
      <c r="E24" s="42">
        <f t="shared" si="5"/>
        <v>0</v>
      </c>
      <c r="F24" s="26">
        <f>E24/D24*100</f>
        <v>0</v>
      </c>
      <c r="G24" s="31">
        <v>0</v>
      </c>
      <c r="H24" s="77">
        <v>0</v>
      </c>
      <c r="I24" s="28" t="e">
        <v>#DIV/0!</v>
      </c>
      <c r="J24" s="31">
        <v>0</v>
      </c>
      <c r="K24" s="28">
        <v>0</v>
      </c>
      <c r="L24" s="28" t="e">
        <v>#DIV/0!</v>
      </c>
      <c r="M24" s="31">
        <v>304.7</v>
      </c>
      <c r="N24" s="32">
        <v>0</v>
      </c>
      <c r="O24" s="28" t="e">
        <v>#DIV/0!</v>
      </c>
      <c r="P24" s="31">
        <v>0</v>
      </c>
      <c r="Q24" s="32">
        <v>0</v>
      </c>
      <c r="R24" s="29" t="e">
        <v>#DIV/0!</v>
      </c>
      <c r="S24" s="31">
        <v>0</v>
      </c>
      <c r="T24" s="32">
        <v>0</v>
      </c>
      <c r="U24" s="28">
        <v>0</v>
      </c>
      <c r="V24" s="31">
        <v>0</v>
      </c>
      <c r="W24" s="39">
        <v>0</v>
      </c>
      <c r="X24" s="28">
        <v>0</v>
      </c>
      <c r="Y24" s="31">
        <v>0</v>
      </c>
      <c r="Z24" s="32">
        <v>0</v>
      </c>
      <c r="AA24" s="28" t="e">
        <v>#DIV/0!</v>
      </c>
      <c r="AB24" s="31">
        <v>0</v>
      </c>
      <c r="AC24" s="26">
        <v>0</v>
      </c>
      <c r="AD24" s="28" t="e">
        <v>#DIV/0!</v>
      </c>
      <c r="AE24" s="31">
        <v>0</v>
      </c>
      <c r="AF24" s="26">
        <v>0</v>
      </c>
      <c r="AG24" s="28" t="e">
        <v>#DIV/0!</v>
      </c>
      <c r="AH24" s="31">
        <v>0</v>
      </c>
      <c r="AI24" s="26">
        <v>0</v>
      </c>
      <c r="AJ24" s="28" t="e">
        <v>#DIV/0!</v>
      </c>
      <c r="AK24" s="31">
        <v>0</v>
      </c>
      <c r="AL24" s="32">
        <v>0</v>
      </c>
      <c r="AM24" s="28" t="e">
        <v>#DIV/0!</v>
      </c>
      <c r="AN24" s="70">
        <v>0</v>
      </c>
      <c r="AO24" s="32">
        <v>0</v>
      </c>
      <c r="AP24" s="66" t="e">
        <v>#DIV/0!</v>
      </c>
      <c r="AQ24" s="21"/>
      <c r="AR24" s="8"/>
      <c r="AS24" s="53" t="s">
        <v>35</v>
      </c>
      <c r="AT24" s="78">
        <v>304.7</v>
      </c>
      <c r="AU24" s="50">
        <f t="shared" si="3"/>
        <v>0</v>
      </c>
      <c r="AV24" s="79">
        <v>0</v>
      </c>
      <c r="AW24" s="52">
        <f t="shared" si="4"/>
        <v>0</v>
      </c>
      <c r="AX24" s="100"/>
      <c r="AY24" s="19" t="s">
        <v>22</v>
      </c>
    </row>
    <row r="25" spans="1:51" ht="26.25" customHeight="1" x14ac:dyDescent="0.25">
      <c r="A25" s="97"/>
      <c r="B25" s="100"/>
      <c r="C25" s="19" t="s">
        <v>23</v>
      </c>
      <c r="D25" s="42">
        <f t="shared" si="5"/>
        <v>130.6</v>
      </c>
      <c r="E25" s="42">
        <f t="shared" si="5"/>
        <v>0</v>
      </c>
      <c r="F25" s="26">
        <f>E25/D25*100</f>
        <v>0</v>
      </c>
      <c r="G25" s="31">
        <v>0</v>
      </c>
      <c r="H25" s="77">
        <v>0</v>
      </c>
      <c r="I25" s="28" t="e">
        <v>#DIV/0!</v>
      </c>
      <c r="J25" s="31">
        <v>0</v>
      </c>
      <c r="K25" s="28">
        <v>0</v>
      </c>
      <c r="L25" s="28" t="e">
        <v>#DIV/0!</v>
      </c>
      <c r="M25" s="31">
        <v>130.6</v>
      </c>
      <c r="N25" s="32">
        <v>0</v>
      </c>
      <c r="O25" s="28" t="e">
        <v>#DIV/0!</v>
      </c>
      <c r="P25" s="31">
        <v>0</v>
      </c>
      <c r="Q25" s="32">
        <v>0</v>
      </c>
      <c r="R25" s="29" t="e">
        <v>#DIV/0!</v>
      </c>
      <c r="S25" s="31">
        <v>0</v>
      </c>
      <c r="T25" s="32">
        <v>0</v>
      </c>
      <c r="U25" s="28">
        <v>0</v>
      </c>
      <c r="V25" s="31">
        <v>0</v>
      </c>
      <c r="W25" s="39">
        <v>0</v>
      </c>
      <c r="X25" s="28">
        <v>0</v>
      </c>
      <c r="Y25" s="31">
        <v>0</v>
      </c>
      <c r="Z25" s="32">
        <v>0</v>
      </c>
      <c r="AA25" s="28" t="e">
        <v>#DIV/0!</v>
      </c>
      <c r="AB25" s="31">
        <v>0</v>
      </c>
      <c r="AC25" s="32">
        <v>0</v>
      </c>
      <c r="AD25" s="28" t="e">
        <v>#DIV/0!</v>
      </c>
      <c r="AE25" s="31">
        <v>0</v>
      </c>
      <c r="AF25" s="32">
        <v>0</v>
      </c>
      <c r="AG25" s="28" t="e">
        <v>#DIV/0!</v>
      </c>
      <c r="AH25" s="31">
        <v>0</v>
      </c>
      <c r="AI25" s="32">
        <v>0</v>
      </c>
      <c r="AJ25" s="28" t="e">
        <v>#DIV/0!</v>
      </c>
      <c r="AK25" s="31">
        <v>0</v>
      </c>
      <c r="AL25" s="32">
        <v>0</v>
      </c>
      <c r="AM25" s="28" t="e">
        <v>#DIV/0!</v>
      </c>
      <c r="AN25" s="70">
        <v>0</v>
      </c>
      <c r="AO25" s="32">
        <v>0</v>
      </c>
      <c r="AP25" s="32" t="e">
        <v>#DIV/0!</v>
      </c>
      <c r="AQ25" s="21"/>
      <c r="AR25" s="8"/>
      <c r="AS25" s="53" t="s">
        <v>36</v>
      </c>
      <c r="AT25" s="78">
        <v>130.6</v>
      </c>
      <c r="AU25" s="50">
        <f t="shared" si="3"/>
        <v>0</v>
      </c>
      <c r="AV25" s="79">
        <v>0</v>
      </c>
      <c r="AW25" s="52">
        <f t="shared" si="4"/>
        <v>0</v>
      </c>
      <c r="AX25" s="100"/>
      <c r="AY25" s="19" t="s">
        <v>23</v>
      </c>
    </row>
    <row r="26" spans="1:51" ht="26.25" customHeight="1" x14ac:dyDescent="0.25">
      <c r="A26" s="98"/>
      <c r="B26" s="101"/>
      <c r="C26" s="16" t="s">
        <v>24</v>
      </c>
      <c r="D26" s="42">
        <f t="shared" si="5"/>
        <v>0</v>
      </c>
      <c r="E26" s="42">
        <f t="shared" si="5"/>
        <v>0</v>
      </c>
      <c r="F26" s="26" t="e">
        <v>#DIV/0!</v>
      </c>
      <c r="G26" s="31">
        <v>0</v>
      </c>
      <c r="H26" s="26">
        <v>0</v>
      </c>
      <c r="I26" s="28" t="e">
        <v>#DIV/0!</v>
      </c>
      <c r="J26" s="31">
        <v>0</v>
      </c>
      <c r="K26" s="28">
        <v>0</v>
      </c>
      <c r="L26" s="28" t="e">
        <v>#DIV/0!</v>
      </c>
      <c r="M26" s="31">
        <v>0</v>
      </c>
      <c r="N26" s="32">
        <v>0</v>
      </c>
      <c r="O26" s="28" t="e">
        <v>#DIV/0!</v>
      </c>
      <c r="P26" s="31">
        <v>0</v>
      </c>
      <c r="Q26" s="32">
        <v>0</v>
      </c>
      <c r="R26" s="29" t="e">
        <v>#DIV/0!</v>
      </c>
      <c r="S26" s="31">
        <v>0</v>
      </c>
      <c r="T26" s="32">
        <v>0</v>
      </c>
      <c r="U26" s="28" t="e">
        <v>#DIV/0!</v>
      </c>
      <c r="V26" s="31">
        <v>0</v>
      </c>
      <c r="W26" s="39">
        <v>0</v>
      </c>
      <c r="X26" s="28" t="e">
        <v>#DIV/0!</v>
      </c>
      <c r="Y26" s="31">
        <v>0</v>
      </c>
      <c r="Z26" s="32">
        <v>0</v>
      </c>
      <c r="AA26" s="28" t="e">
        <v>#DIV/0!</v>
      </c>
      <c r="AB26" s="31">
        <v>0</v>
      </c>
      <c r="AC26" s="32">
        <v>0</v>
      </c>
      <c r="AD26" s="28" t="e">
        <v>#DIV/0!</v>
      </c>
      <c r="AE26" s="31">
        <v>0</v>
      </c>
      <c r="AF26" s="32">
        <v>0</v>
      </c>
      <c r="AG26" s="28" t="e">
        <v>#DIV/0!</v>
      </c>
      <c r="AH26" s="31">
        <v>0</v>
      </c>
      <c r="AI26" s="32">
        <v>0</v>
      </c>
      <c r="AJ26" s="28" t="e">
        <v>#DIV/0!</v>
      </c>
      <c r="AK26" s="31">
        <v>0</v>
      </c>
      <c r="AL26" s="32">
        <v>0</v>
      </c>
      <c r="AM26" s="28" t="e">
        <v>#DIV/0!</v>
      </c>
      <c r="AN26" s="70">
        <v>0</v>
      </c>
      <c r="AO26" s="32">
        <v>0</v>
      </c>
      <c r="AP26" s="32" t="e">
        <v>#DIV/0!</v>
      </c>
      <c r="AQ26" s="21"/>
      <c r="AR26" s="8"/>
      <c r="AS26" s="48" t="s">
        <v>37</v>
      </c>
      <c r="AT26" s="49">
        <v>0</v>
      </c>
      <c r="AU26" s="50">
        <f t="shared" si="3"/>
        <v>0</v>
      </c>
      <c r="AV26" s="51">
        <v>0</v>
      </c>
      <c r="AW26" s="52">
        <f t="shared" si="4"/>
        <v>0</v>
      </c>
      <c r="AX26" s="101"/>
      <c r="AY26" s="16" t="s">
        <v>24</v>
      </c>
    </row>
    <row r="27" spans="1:51" ht="39" customHeight="1" x14ac:dyDescent="0.25">
      <c r="A27" s="96" t="s">
        <v>47</v>
      </c>
      <c r="B27" s="99" t="s">
        <v>50</v>
      </c>
      <c r="C27" s="22" t="s">
        <v>20</v>
      </c>
      <c r="D27" s="41">
        <f t="shared" si="5"/>
        <v>400325.63</v>
      </c>
      <c r="E27" s="40">
        <f t="shared" si="5"/>
        <v>28193.279999999999</v>
      </c>
      <c r="F27" s="33">
        <f>E27/D27*100</f>
        <v>7.0425868061457866</v>
      </c>
      <c r="G27" s="35">
        <f>G28+G29+G30+G31</f>
        <v>14535.3</v>
      </c>
      <c r="H27" s="35">
        <f>H28+H29+H30+H31</f>
        <v>28193.279999999999</v>
      </c>
      <c r="I27" s="34">
        <f>H27/G27*100</f>
        <v>193.96421126498936</v>
      </c>
      <c r="J27" s="35">
        <f>J28+J29+J30+J31</f>
        <v>35263.9</v>
      </c>
      <c r="K27" s="34">
        <v>0</v>
      </c>
      <c r="L27" s="34">
        <v>0</v>
      </c>
      <c r="M27" s="35">
        <f>M28+M29+M30+M31</f>
        <v>31725.200000000001</v>
      </c>
      <c r="N27" s="35">
        <v>0</v>
      </c>
      <c r="O27" s="34">
        <v>0</v>
      </c>
      <c r="P27" s="35">
        <f>P28+P29+P30+P31</f>
        <v>38319.4</v>
      </c>
      <c r="Q27" s="35">
        <v>0</v>
      </c>
      <c r="R27" s="34">
        <v>0</v>
      </c>
      <c r="S27" s="35">
        <f>S28+S29+S30+S31</f>
        <v>44930.2</v>
      </c>
      <c r="T27" s="35">
        <v>0</v>
      </c>
      <c r="U27" s="34">
        <v>0</v>
      </c>
      <c r="V27" s="35">
        <f>V28+V29+V30+V31</f>
        <v>44205.2</v>
      </c>
      <c r="W27" s="41">
        <v>0</v>
      </c>
      <c r="X27" s="34">
        <v>0</v>
      </c>
      <c r="Y27" s="35">
        <f>Y28+Y29+Y30+Y31</f>
        <v>40260.800000000003</v>
      </c>
      <c r="Z27" s="35">
        <v>0</v>
      </c>
      <c r="AA27" s="34">
        <v>0</v>
      </c>
      <c r="AB27" s="35">
        <f>AB28+AB29+AB30+AB31</f>
        <v>32649.200000000001</v>
      </c>
      <c r="AC27" s="33">
        <v>0</v>
      </c>
      <c r="AD27" s="34">
        <v>0</v>
      </c>
      <c r="AE27" s="35">
        <f>AE28+AE29+AE30+AE31</f>
        <v>32106.6</v>
      </c>
      <c r="AF27" s="35">
        <v>0</v>
      </c>
      <c r="AG27" s="34">
        <v>0</v>
      </c>
      <c r="AH27" s="35">
        <f>AH28+AH29+AH30+AH31</f>
        <v>32573.1</v>
      </c>
      <c r="AI27" s="35">
        <v>0</v>
      </c>
      <c r="AJ27" s="34">
        <v>0</v>
      </c>
      <c r="AK27" s="35">
        <f>AK28+AK29+AK30+AK31</f>
        <v>30245.9</v>
      </c>
      <c r="AL27" s="35">
        <v>0</v>
      </c>
      <c r="AM27" s="34">
        <v>0</v>
      </c>
      <c r="AN27" s="72">
        <f>AN28+AN29+AN30+AN31</f>
        <v>23510.829999999998</v>
      </c>
      <c r="AO27" s="35">
        <v>0</v>
      </c>
      <c r="AP27" s="35">
        <v>0</v>
      </c>
      <c r="AQ27" s="17"/>
      <c r="AR27" s="88">
        <v>3</v>
      </c>
      <c r="AS27" s="61" t="s">
        <v>33</v>
      </c>
      <c r="AT27" s="62">
        <f>AT28+AT29+AT30+AT31</f>
        <v>400325.63</v>
      </c>
      <c r="AU27" s="63">
        <f>AT27-D27</f>
        <v>0</v>
      </c>
      <c r="AV27" s="64">
        <f>AV28+AV29+AV30+AV31</f>
        <v>28193.279999999999</v>
      </c>
      <c r="AW27" s="65">
        <f>AV27-E27</f>
        <v>0</v>
      </c>
      <c r="AX27" s="99" t="s">
        <v>44</v>
      </c>
      <c r="AY27" s="22" t="s">
        <v>20</v>
      </c>
    </row>
    <row r="28" spans="1:51" ht="26.25" customHeight="1" x14ac:dyDescent="0.25">
      <c r="A28" s="97"/>
      <c r="B28" s="100"/>
      <c r="C28" s="16" t="s">
        <v>21</v>
      </c>
      <c r="D28" s="43">
        <f t="shared" si="5"/>
        <v>400325.63</v>
      </c>
      <c r="E28" s="42">
        <f t="shared" si="5"/>
        <v>28193.279999999999</v>
      </c>
      <c r="F28" s="26">
        <f>E28/D28*100</f>
        <v>7.0425868061457866</v>
      </c>
      <c r="G28" s="31">
        <v>14535.3</v>
      </c>
      <c r="H28" s="77">
        <v>28193.279999999999</v>
      </c>
      <c r="I28" s="28">
        <f>H28/G28*100</f>
        <v>193.96421126498936</v>
      </c>
      <c r="J28" s="31">
        <f>35152.9+111</f>
        <v>35263.9</v>
      </c>
      <c r="K28" s="28">
        <v>0</v>
      </c>
      <c r="L28" s="28">
        <v>0</v>
      </c>
      <c r="M28" s="31">
        <f>31614.2+111</f>
        <v>31725.200000000001</v>
      </c>
      <c r="N28" s="26">
        <v>0</v>
      </c>
      <c r="O28" s="28">
        <v>0</v>
      </c>
      <c r="P28" s="31">
        <f>38208.4+111</f>
        <v>38319.4</v>
      </c>
      <c r="Q28" s="26">
        <v>0</v>
      </c>
      <c r="R28" s="29">
        <v>0</v>
      </c>
      <c r="S28" s="31">
        <f>44819.2+111</f>
        <v>44930.2</v>
      </c>
      <c r="T28" s="26">
        <v>0</v>
      </c>
      <c r="U28" s="28">
        <v>0</v>
      </c>
      <c r="V28" s="82">
        <f>44094.2+111</f>
        <v>44205.2</v>
      </c>
      <c r="W28" s="84">
        <v>0</v>
      </c>
      <c r="X28" s="28">
        <v>0</v>
      </c>
      <c r="Y28" s="31">
        <f>40149.8+111</f>
        <v>40260.800000000003</v>
      </c>
      <c r="Z28" s="26">
        <v>0</v>
      </c>
      <c r="AA28" s="28">
        <v>0</v>
      </c>
      <c r="AB28" s="31">
        <f>32538.2+111</f>
        <v>32649.200000000001</v>
      </c>
      <c r="AC28" s="26">
        <v>0</v>
      </c>
      <c r="AD28" s="28">
        <v>0</v>
      </c>
      <c r="AE28" s="31">
        <f>31995.6+111</f>
        <v>32106.6</v>
      </c>
      <c r="AF28" s="26">
        <v>0</v>
      </c>
      <c r="AG28" s="28">
        <v>0</v>
      </c>
      <c r="AH28" s="31">
        <f>32462.1+111</f>
        <v>32573.1</v>
      </c>
      <c r="AI28" s="26">
        <v>0</v>
      </c>
      <c r="AJ28" s="28">
        <v>0</v>
      </c>
      <c r="AK28" s="31">
        <f>30134.9+111</f>
        <v>30245.9</v>
      </c>
      <c r="AL28" s="26">
        <v>0</v>
      </c>
      <c r="AM28" s="28">
        <v>0</v>
      </c>
      <c r="AN28" s="70">
        <f>23399.8+111.03</f>
        <v>23510.829999999998</v>
      </c>
      <c r="AO28" s="26">
        <v>0</v>
      </c>
      <c r="AP28" s="66">
        <v>0</v>
      </c>
      <c r="AQ28" s="20"/>
      <c r="AR28" s="8"/>
      <c r="AS28" s="53" t="s">
        <v>34</v>
      </c>
      <c r="AT28" s="78">
        <v>400325.63</v>
      </c>
      <c r="AU28" s="50">
        <f t="shared" si="3"/>
        <v>0</v>
      </c>
      <c r="AV28" s="79">
        <v>28193.279999999999</v>
      </c>
      <c r="AW28" s="52">
        <f>AV28-E28</f>
        <v>0</v>
      </c>
      <c r="AX28" s="100"/>
      <c r="AY28" s="16" t="s">
        <v>21</v>
      </c>
    </row>
    <row r="29" spans="1:51" ht="26.25" customHeight="1" x14ac:dyDescent="0.25">
      <c r="A29" s="97"/>
      <c r="B29" s="100"/>
      <c r="C29" s="19" t="s">
        <v>22</v>
      </c>
      <c r="D29" s="43">
        <f t="shared" si="5"/>
        <v>0</v>
      </c>
      <c r="E29" s="42">
        <f t="shared" si="5"/>
        <v>0</v>
      </c>
      <c r="F29" s="26" t="e">
        <v>#DIV/0!</v>
      </c>
      <c r="G29" s="31">
        <v>0</v>
      </c>
      <c r="H29" s="26">
        <v>0</v>
      </c>
      <c r="I29" s="28" t="e">
        <v>#DIV/0!</v>
      </c>
      <c r="J29" s="31">
        <v>0</v>
      </c>
      <c r="K29" s="28">
        <v>0</v>
      </c>
      <c r="L29" s="28" t="e">
        <v>#DIV/0!</v>
      </c>
      <c r="M29" s="31">
        <v>0</v>
      </c>
      <c r="N29" s="32">
        <v>0</v>
      </c>
      <c r="O29" s="28" t="e">
        <v>#DIV/0!</v>
      </c>
      <c r="P29" s="31">
        <v>0</v>
      </c>
      <c r="Q29" s="32">
        <v>0</v>
      </c>
      <c r="R29" s="29" t="e">
        <v>#DIV/0!</v>
      </c>
      <c r="S29" s="31">
        <v>0</v>
      </c>
      <c r="T29" s="32">
        <v>0</v>
      </c>
      <c r="U29" s="28" t="e">
        <v>#DIV/0!</v>
      </c>
      <c r="V29" s="31">
        <v>0</v>
      </c>
      <c r="W29" s="39">
        <v>0</v>
      </c>
      <c r="X29" s="28" t="e">
        <v>#DIV/0!</v>
      </c>
      <c r="Y29" s="31">
        <v>0</v>
      </c>
      <c r="Z29" s="32">
        <v>0</v>
      </c>
      <c r="AA29" s="28" t="e">
        <v>#DIV/0!</v>
      </c>
      <c r="AB29" s="31">
        <v>0</v>
      </c>
      <c r="AC29" s="32">
        <v>0</v>
      </c>
      <c r="AD29" s="28" t="e">
        <v>#DIV/0!</v>
      </c>
      <c r="AE29" s="31">
        <v>0</v>
      </c>
      <c r="AF29" s="32">
        <v>0</v>
      </c>
      <c r="AG29" s="28" t="e">
        <v>#DIV/0!</v>
      </c>
      <c r="AH29" s="31">
        <v>0</v>
      </c>
      <c r="AI29" s="32">
        <v>0</v>
      </c>
      <c r="AJ29" s="28" t="e">
        <v>#DIV/0!</v>
      </c>
      <c r="AK29" s="31">
        <v>0</v>
      </c>
      <c r="AL29" s="32">
        <v>0</v>
      </c>
      <c r="AM29" s="28" t="e">
        <v>#DIV/0!</v>
      </c>
      <c r="AN29" s="70">
        <v>0</v>
      </c>
      <c r="AO29" s="32">
        <v>0</v>
      </c>
      <c r="AP29" s="66" t="e">
        <v>#DIV/0!</v>
      </c>
      <c r="AQ29" s="21"/>
      <c r="AR29" s="8"/>
      <c r="AS29" s="53" t="s">
        <v>35</v>
      </c>
      <c r="AT29" s="80">
        <v>0</v>
      </c>
      <c r="AU29" s="50">
        <f>AT29-D29</f>
        <v>0</v>
      </c>
      <c r="AV29" s="81">
        <v>0</v>
      </c>
      <c r="AW29" s="52">
        <f t="shared" si="4"/>
        <v>0</v>
      </c>
      <c r="AX29" s="100"/>
      <c r="AY29" s="19" t="s">
        <v>22</v>
      </c>
    </row>
    <row r="30" spans="1:51" ht="26.25" customHeight="1" x14ac:dyDescent="0.25">
      <c r="A30" s="97"/>
      <c r="B30" s="100"/>
      <c r="C30" s="19" t="s">
        <v>23</v>
      </c>
      <c r="D30" s="43">
        <f t="shared" si="5"/>
        <v>0</v>
      </c>
      <c r="E30" s="42">
        <f t="shared" si="5"/>
        <v>0</v>
      </c>
      <c r="F30" s="26" t="e">
        <v>#DIV/0!</v>
      </c>
      <c r="G30" s="31">
        <v>0</v>
      </c>
      <c r="H30" s="26">
        <v>0</v>
      </c>
      <c r="I30" s="28" t="e">
        <v>#DIV/0!</v>
      </c>
      <c r="J30" s="31">
        <v>0</v>
      </c>
      <c r="K30" s="28">
        <v>0</v>
      </c>
      <c r="L30" s="28" t="e">
        <v>#DIV/0!</v>
      </c>
      <c r="M30" s="31">
        <v>0</v>
      </c>
      <c r="N30" s="32">
        <v>0</v>
      </c>
      <c r="O30" s="28" t="e">
        <v>#DIV/0!</v>
      </c>
      <c r="P30" s="31">
        <v>0</v>
      </c>
      <c r="Q30" s="32">
        <v>0</v>
      </c>
      <c r="R30" s="29" t="e">
        <v>#DIV/0!</v>
      </c>
      <c r="S30" s="31">
        <v>0</v>
      </c>
      <c r="T30" s="32">
        <v>0</v>
      </c>
      <c r="U30" s="28" t="e">
        <v>#DIV/0!</v>
      </c>
      <c r="V30" s="31">
        <v>0</v>
      </c>
      <c r="W30" s="39">
        <v>0</v>
      </c>
      <c r="X30" s="28" t="e">
        <v>#DIV/0!</v>
      </c>
      <c r="Y30" s="31">
        <v>0</v>
      </c>
      <c r="Z30" s="32">
        <v>0</v>
      </c>
      <c r="AA30" s="28" t="e">
        <v>#DIV/0!</v>
      </c>
      <c r="AB30" s="31">
        <v>0</v>
      </c>
      <c r="AC30" s="73">
        <v>0</v>
      </c>
      <c r="AD30" s="28" t="e">
        <v>#DIV/0!</v>
      </c>
      <c r="AE30" s="31">
        <v>0</v>
      </c>
      <c r="AF30" s="32">
        <v>0</v>
      </c>
      <c r="AG30" s="28" t="e">
        <v>#DIV/0!</v>
      </c>
      <c r="AH30" s="31">
        <v>0</v>
      </c>
      <c r="AI30" s="32">
        <v>0</v>
      </c>
      <c r="AJ30" s="28" t="e">
        <v>#DIV/0!</v>
      </c>
      <c r="AK30" s="31">
        <v>0</v>
      </c>
      <c r="AL30" s="32">
        <v>0</v>
      </c>
      <c r="AM30" s="28" t="e">
        <v>#DIV/0!</v>
      </c>
      <c r="AN30" s="70">
        <v>0</v>
      </c>
      <c r="AO30" s="32">
        <v>0</v>
      </c>
      <c r="AP30" s="32" t="e">
        <v>#DIV/0!</v>
      </c>
      <c r="AQ30" s="21"/>
      <c r="AR30" s="8"/>
      <c r="AS30" s="53" t="s">
        <v>36</v>
      </c>
      <c r="AT30" s="54">
        <v>0</v>
      </c>
      <c r="AU30" s="50">
        <f t="shared" si="3"/>
        <v>0</v>
      </c>
      <c r="AV30" s="55">
        <v>0</v>
      </c>
      <c r="AW30" s="52">
        <f t="shared" si="4"/>
        <v>0</v>
      </c>
      <c r="AX30" s="100"/>
      <c r="AY30" s="19" t="s">
        <v>23</v>
      </c>
    </row>
    <row r="31" spans="1:51" ht="26.25" customHeight="1" x14ac:dyDescent="0.25">
      <c r="A31" s="98"/>
      <c r="B31" s="101"/>
      <c r="C31" s="16" t="s">
        <v>24</v>
      </c>
      <c r="D31" s="43">
        <f t="shared" si="5"/>
        <v>0</v>
      </c>
      <c r="E31" s="42">
        <f t="shared" si="5"/>
        <v>0</v>
      </c>
      <c r="F31" s="26" t="e">
        <v>#DIV/0!</v>
      </c>
      <c r="G31" s="31">
        <v>0</v>
      </c>
      <c r="H31" s="26">
        <v>0</v>
      </c>
      <c r="I31" s="28" t="e">
        <v>#DIV/0!</v>
      </c>
      <c r="J31" s="31">
        <v>0</v>
      </c>
      <c r="K31" s="28">
        <v>0</v>
      </c>
      <c r="L31" s="28" t="e">
        <v>#DIV/0!</v>
      </c>
      <c r="M31" s="31">
        <v>0</v>
      </c>
      <c r="N31" s="32">
        <v>0</v>
      </c>
      <c r="O31" s="28" t="e">
        <v>#DIV/0!</v>
      </c>
      <c r="P31" s="31">
        <v>0</v>
      </c>
      <c r="Q31" s="32">
        <v>0</v>
      </c>
      <c r="R31" s="29" t="e">
        <v>#DIV/0!</v>
      </c>
      <c r="S31" s="31">
        <v>0</v>
      </c>
      <c r="T31" s="32">
        <v>0</v>
      </c>
      <c r="U31" s="28" t="e">
        <v>#DIV/0!</v>
      </c>
      <c r="V31" s="31">
        <v>0</v>
      </c>
      <c r="W31" s="39">
        <v>0</v>
      </c>
      <c r="X31" s="28" t="e">
        <v>#DIV/0!</v>
      </c>
      <c r="Y31" s="31">
        <v>0</v>
      </c>
      <c r="Z31" s="32">
        <v>0</v>
      </c>
      <c r="AA31" s="28" t="e">
        <v>#DIV/0!</v>
      </c>
      <c r="AB31" s="70">
        <v>0</v>
      </c>
      <c r="AC31" s="32">
        <v>0</v>
      </c>
      <c r="AD31" s="28" t="e">
        <v>#DIV/0!</v>
      </c>
      <c r="AE31" s="31">
        <v>0</v>
      </c>
      <c r="AF31" s="32">
        <v>0</v>
      </c>
      <c r="AG31" s="28" t="e">
        <v>#DIV/0!</v>
      </c>
      <c r="AH31" s="31">
        <v>0</v>
      </c>
      <c r="AI31" s="32">
        <v>0</v>
      </c>
      <c r="AJ31" s="28" t="e">
        <v>#DIV/0!</v>
      </c>
      <c r="AK31" s="31">
        <v>0</v>
      </c>
      <c r="AL31" s="32">
        <v>0</v>
      </c>
      <c r="AM31" s="28" t="e">
        <v>#DIV/0!</v>
      </c>
      <c r="AN31" s="31">
        <v>0</v>
      </c>
      <c r="AO31" s="32">
        <v>0</v>
      </c>
      <c r="AP31" s="32" t="e">
        <v>#DIV/0!</v>
      </c>
      <c r="AQ31" s="21"/>
      <c r="AR31" s="8"/>
      <c r="AS31" s="48" t="s">
        <v>37</v>
      </c>
      <c r="AT31" s="55">
        <v>0</v>
      </c>
      <c r="AU31" s="50">
        <f t="shared" si="3"/>
        <v>0</v>
      </c>
      <c r="AV31" s="55">
        <v>0</v>
      </c>
      <c r="AW31" s="52">
        <f t="shared" si="4"/>
        <v>0</v>
      </c>
      <c r="AX31" s="101"/>
      <c r="AY31" s="16" t="s">
        <v>24</v>
      </c>
    </row>
    <row r="32" spans="1:51" ht="15.75" x14ac:dyDescent="0.25">
      <c r="A32" s="3"/>
      <c r="B32" s="90"/>
      <c r="C32" s="91"/>
      <c r="D32" s="2"/>
      <c r="E32" s="2"/>
      <c r="F32" s="2"/>
      <c r="G32" s="2"/>
      <c r="H32" s="2"/>
      <c r="I32" s="2"/>
      <c r="J32" s="2"/>
      <c r="K32" s="2"/>
      <c r="L32" s="2"/>
      <c r="M32" s="2"/>
      <c r="N32" s="2"/>
      <c r="O32" s="2"/>
      <c r="P32" s="2"/>
      <c r="Q32" s="2"/>
      <c r="R32" s="2"/>
      <c r="S32" s="2"/>
      <c r="T32" s="2"/>
      <c r="U32" s="2"/>
      <c r="V32" s="2"/>
      <c r="W32" s="1"/>
      <c r="X32" s="2"/>
      <c r="Y32" s="2"/>
      <c r="Z32" s="1"/>
      <c r="AA32" s="1"/>
      <c r="AB32" s="2"/>
      <c r="AC32" s="15"/>
      <c r="AD32" s="2"/>
      <c r="AE32" s="2"/>
      <c r="AF32" s="2"/>
      <c r="AG32" s="2"/>
      <c r="AH32" s="2"/>
      <c r="AI32" s="2"/>
      <c r="AJ32" s="2"/>
      <c r="AK32" s="2"/>
      <c r="AL32" s="2"/>
      <c r="AM32" s="2"/>
      <c r="AN32" s="23"/>
      <c r="AO32" s="23"/>
      <c r="AP32" s="24"/>
      <c r="AQ32" s="24"/>
      <c r="AR32" s="3"/>
      <c r="AS32" s="46"/>
      <c r="AT32" s="46"/>
      <c r="AU32" s="46"/>
      <c r="AV32" s="46"/>
      <c r="AW32" s="56"/>
      <c r="AX32" s="3"/>
      <c r="AY32" s="3"/>
    </row>
    <row r="33" spans="1:51" x14ac:dyDescent="0.25">
      <c r="A33" s="3"/>
      <c r="B33" s="102" t="s">
        <v>53</v>
      </c>
      <c r="C33" s="102"/>
      <c r="D33" s="102"/>
      <c r="E33" s="102"/>
      <c r="F33" s="102"/>
      <c r="G33" s="102"/>
      <c r="H33" s="2"/>
      <c r="I33" s="2"/>
      <c r="J33" s="2"/>
      <c r="K33" s="2"/>
      <c r="L33" s="2"/>
      <c r="M33" s="2"/>
      <c r="N33" s="2"/>
      <c r="O33" s="2"/>
      <c r="P33" s="2"/>
      <c r="Q33" s="2"/>
      <c r="R33" s="2"/>
      <c r="S33" s="2"/>
      <c r="T33" s="2"/>
      <c r="U33" s="2"/>
      <c r="V33" s="2"/>
      <c r="W33" s="1"/>
      <c r="X33" s="2"/>
      <c r="Y33" s="2"/>
      <c r="Z33" s="1"/>
      <c r="AA33" s="1"/>
      <c r="AB33" s="2"/>
      <c r="AC33" s="15"/>
      <c r="AD33" s="2"/>
      <c r="AE33" s="2"/>
      <c r="AF33" s="2"/>
      <c r="AG33" s="2"/>
      <c r="AH33" s="2"/>
      <c r="AI33" s="2"/>
      <c r="AJ33" s="2"/>
      <c r="AK33" s="2"/>
      <c r="AL33" s="2"/>
      <c r="AM33" s="2"/>
      <c r="AN33" s="23"/>
      <c r="AO33" s="23"/>
      <c r="AP33" s="24"/>
      <c r="AQ33" s="24"/>
      <c r="AR33" s="3"/>
      <c r="AS33" s="103" t="s">
        <v>45</v>
      </c>
      <c r="AT33" s="104"/>
      <c r="AU33" s="104"/>
      <c r="AV33" s="104"/>
      <c r="AW33" s="104"/>
      <c r="AX33" s="104"/>
      <c r="AY33" s="3"/>
    </row>
    <row r="34" spans="1:51" ht="32.25" customHeight="1" x14ac:dyDescent="0.25">
      <c r="A34" s="3"/>
      <c r="B34" s="105" t="s">
        <v>54</v>
      </c>
      <c r="C34" s="105"/>
      <c r="D34" s="105"/>
      <c r="E34" s="105"/>
      <c r="F34" s="105"/>
      <c r="G34" s="105"/>
      <c r="H34" s="105"/>
      <c r="I34" s="2"/>
      <c r="J34" s="2"/>
      <c r="K34" s="2"/>
      <c r="L34" s="2"/>
      <c r="M34" s="2"/>
      <c r="N34" s="2"/>
      <c r="O34" s="2"/>
      <c r="P34" s="2"/>
      <c r="Q34" s="2"/>
      <c r="R34" s="2"/>
      <c r="S34" s="2"/>
      <c r="T34" s="2"/>
      <c r="U34" s="2"/>
      <c r="V34" s="2"/>
      <c r="W34" s="2"/>
      <c r="X34" s="2"/>
      <c r="Y34" s="2"/>
      <c r="Z34" s="2"/>
      <c r="AA34" s="2"/>
      <c r="AB34" s="2"/>
      <c r="AC34" s="2"/>
      <c r="AD34" s="2"/>
      <c r="AE34" s="2"/>
      <c r="AF34" s="2"/>
      <c r="AG34" s="2"/>
      <c r="AH34" s="2"/>
      <c r="AI34" s="2"/>
      <c r="AJ34" s="2"/>
      <c r="AK34" s="2"/>
      <c r="AL34" s="2"/>
      <c r="AM34" s="2"/>
      <c r="AN34" s="2"/>
      <c r="AO34" s="23"/>
      <c r="AP34" s="24"/>
      <c r="AQ34" s="24"/>
      <c r="AR34" s="3"/>
      <c r="AS34" s="104"/>
      <c r="AT34" s="104"/>
      <c r="AU34" s="104"/>
      <c r="AV34" s="104"/>
      <c r="AW34" s="104"/>
      <c r="AX34" s="104"/>
      <c r="AY34" s="3"/>
    </row>
    <row r="35" spans="1:51" x14ac:dyDescent="0.25">
      <c r="B35" t="s">
        <v>38</v>
      </c>
      <c r="G35" s="36"/>
      <c r="M35" s="36"/>
    </row>
    <row r="36" spans="1:51" x14ac:dyDescent="0.25">
      <c r="AS36" s="95" t="s">
        <v>46</v>
      </c>
      <c r="AT36" s="95"/>
      <c r="AU36" s="95"/>
      <c r="AV36" s="95"/>
      <c r="AW36" s="95"/>
      <c r="AX36" s="95"/>
    </row>
    <row r="37" spans="1:51" x14ac:dyDescent="0.25">
      <c r="AS37" s="95"/>
      <c r="AT37" s="95"/>
      <c r="AU37" s="95"/>
      <c r="AV37" s="95"/>
      <c r="AW37" s="95"/>
      <c r="AX37" s="95"/>
    </row>
  </sheetData>
  <mergeCells count="46">
    <mergeCell ref="E6:Y6"/>
    <mergeCell ref="D1:O1"/>
    <mergeCell ref="AL1:AP1"/>
    <mergeCell ref="Z2:AP2"/>
    <mergeCell ref="AL3:AP3"/>
    <mergeCell ref="E5:Y5"/>
    <mergeCell ref="E7:Y7"/>
    <mergeCell ref="AL9:AP9"/>
    <mergeCell ref="A10:A11"/>
    <mergeCell ref="B10:B11"/>
    <mergeCell ref="C10:C11"/>
    <mergeCell ref="D10:F10"/>
    <mergeCell ref="G10:I10"/>
    <mergeCell ref="J10:L10"/>
    <mergeCell ref="M10:O10"/>
    <mergeCell ref="P10:R10"/>
    <mergeCell ref="A17:A21"/>
    <mergeCell ref="B17:B21"/>
    <mergeCell ref="AX17:AX21"/>
    <mergeCell ref="AK10:AM10"/>
    <mergeCell ref="AN10:AP10"/>
    <mergeCell ref="AT10:AT11"/>
    <mergeCell ref="AU10:AU11"/>
    <mergeCell ref="AV10:AV11"/>
    <mergeCell ref="AW10:AW11"/>
    <mergeCell ref="S10:U10"/>
    <mergeCell ref="V10:X10"/>
    <mergeCell ref="Y10:AA10"/>
    <mergeCell ref="AB10:AD10"/>
    <mergeCell ref="AE10:AG10"/>
    <mergeCell ref="AH10:AJ10"/>
    <mergeCell ref="AX10:AX11"/>
    <mergeCell ref="AY10:AY11"/>
    <mergeCell ref="A12:A16"/>
    <mergeCell ref="B12:B16"/>
    <mergeCell ref="AX12:AX16"/>
    <mergeCell ref="B33:G33"/>
    <mergeCell ref="AS33:AX34"/>
    <mergeCell ref="B34:H34"/>
    <mergeCell ref="AS36:AX37"/>
    <mergeCell ref="A22:A26"/>
    <mergeCell ref="B22:B26"/>
    <mergeCell ref="AX22:AX26"/>
    <mergeCell ref="A27:A31"/>
    <mergeCell ref="B27:B31"/>
    <mergeCell ref="AX27:AX31"/>
  </mergeCells>
  <printOptions horizontalCentered="1"/>
  <pageMargins left="0.70866141732283472" right="0.70866141732283472" top="0.74803149606299213" bottom="0.74803149606299213" header="0.31496062992125984" footer="0.31496062992125984"/>
  <pageSetup scale="53" fitToWidth="0" orientation="landscape" r:id="rId1"/>
  <colBreaks count="2" manualBreakCount="2">
    <brk id="21" max="1048575" man="1"/>
    <brk id="42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янв (2)</vt:lpstr>
      <vt:lpstr>'янв (2)'!Область_печати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2021-02-12T07:02:50Z</dcterms:modified>
</cp:coreProperties>
</file>