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2022" sheetId="31" r:id="rId1"/>
  </sheets>
  <definedNames>
    <definedName name="_xlnm.Print_Area" localSheetId="0">'2022'!$A$1:$AX$43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31" l="1"/>
  <c r="K13" i="31"/>
  <c r="N13" i="31"/>
  <c r="Q13" i="31"/>
  <c r="T13" i="31"/>
  <c r="W13" i="31"/>
  <c r="Z13" i="31"/>
  <c r="AC13" i="31"/>
  <c r="AC12" i="31" s="1"/>
  <c r="AF13" i="31"/>
  <c r="AH13" i="31"/>
  <c r="AI13" i="31"/>
  <c r="AJ13" i="31"/>
  <c r="AL13" i="31"/>
  <c r="AO13" i="31"/>
  <c r="AO12" i="31" s="1"/>
  <c r="G14" i="31"/>
  <c r="H14" i="31"/>
  <c r="J14" i="31"/>
  <c r="N14" i="31"/>
  <c r="P14" i="31"/>
  <c r="Q14" i="31"/>
  <c r="S14" i="31"/>
  <c r="T14" i="31"/>
  <c r="U14" i="31" s="1"/>
  <c r="V14" i="31"/>
  <c r="W14" i="31"/>
  <c r="X14" i="31" s="1"/>
  <c r="Z14" i="31"/>
  <c r="AC14" i="31"/>
  <c r="AF14" i="31"/>
  <c r="AI14" i="31"/>
  <c r="AL14" i="31"/>
  <c r="G15" i="31"/>
  <c r="H15" i="31"/>
  <c r="J15" i="31"/>
  <c r="M15" i="31"/>
  <c r="P15" i="31"/>
  <c r="S15" i="31"/>
  <c r="T15" i="31"/>
  <c r="V15" i="31"/>
  <c r="W15" i="31"/>
  <c r="X15" i="31" s="1"/>
  <c r="Y15" i="31"/>
  <c r="Z15" i="31"/>
  <c r="AB15" i="31"/>
  <c r="AC15" i="31"/>
  <c r="AH15" i="31"/>
  <c r="AK15" i="31"/>
  <c r="AN15" i="31"/>
  <c r="G16" i="31"/>
  <c r="H16" i="31"/>
  <c r="E16" i="31" s="1"/>
  <c r="J16" i="31"/>
  <c r="M16" i="31"/>
  <c r="P16" i="31"/>
  <c r="S16" i="31"/>
  <c r="V16" i="31"/>
  <c r="AB16" i="31"/>
  <c r="AE16" i="31"/>
  <c r="AH16" i="31"/>
  <c r="AK16" i="31"/>
  <c r="AN16" i="31"/>
  <c r="G17" i="31"/>
  <c r="H17" i="31"/>
  <c r="K17" i="31"/>
  <c r="N17" i="31"/>
  <c r="Q17" i="31"/>
  <c r="T17" i="31"/>
  <c r="W17" i="31"/>
  <c r="Z17" i="31"/>
  <c r="AC17" i="31"/>
  <c r="AI17" i="31"/>
  <c r="AL17" i="31"/>
  <c r="AO17" i="31"/>
  <c r="E18" i="31"/>
  <c r="J18" i="31"/>
  <c r="J17" i="31" s="1"/>
  <c r="M18" i="31"/>
  <c r="O18" i="31" s="1"/>
  <c r="P18" i="31"/>
  <c r="P17" i="31" s="1"/>
  <c r="S18" i="31"/>
  <c r="U18" i="31" s="1"/>
  <c r="V18" i="31"/>
  <c r="V17" i="31" s="1"/>
  <c r="Y18" i="31"/>
  <c r="AA18" i="31" s="1"/>
  <c r="AB18" i="31"/>
  <c r="AD18" i="31" s="1"/>
  <c r="AE18" i="31"/>
  <c r="AG18" i="31" s="1"/>
  <c r="AJ18" i="31"/>
  <c r="AK18" i="31"/>
  <c r="AN18" i="31"/>
  <c r="AN13" i="31" s="1"/>
  <c r="AP13" i="31" s="1"/>
  <c r="M19" i="31"/>
  <c r="M14" i="31" s="1"/>
  <c r="O19" i="31"/>
  <c r="R19" i="31"/>
  <c r="U19" i="31"/>
  <c r="X19" i="31"/>
  <c r="Y19" i="31"/>
  <c r="AB19" i="31"/>
  <c r="AD19" i="31" s="1"/>
  <c r="AE19" i="31"/>
  <c r="AE14" i="31" s="1"/>
  <c r="AF19" i="31"/>
  <c r="AF17" i="31" s="1"/>
  <c r="AG19" i="31"/>
  <c r="AH19" i="31"/>
  <c r="AH17" i="31" s="1"/>
  <c r="AJ19" i="31"/>
  <c r="AK19" i="31"/>
  <c r="AK14" i="31" s="1"/>
  <c r="AM19" i="31"/>
  <c r="AN19" i="31"/>
  <c r="AN14" i="31" s="1"/>
  <c r="AP14" i="31" s="1"/>
  <c r="AP19" i="31"/>
  <c r="E20" i="31"/>
  <c r="F20" i="31" s="1"/>
  <c r="U20" i="31"/>
  <c r="X20" i="31"/>
  <c r="AA20" i="31"/>
  <c r="AD20" i="31"/>
  <c r="AE20" i="31"/>
  <c r="D20" i="31" s="1"/>
  <c r="D21" i="31"/>
  <c r="E21" i="31"/>
  <c r="G22" i="31"/>
  <c r="H22" i="31"/>
  <c r="J22" i="31"/>
  <c r="K22" i="31"/>
  <c r="L22" i="31"/>
  <c r="N22" i="31"/>
  <c r="Q22" i="31"/>
  <c r="T22" i="31"/>
  <c r="W22" i="31"/>
  <c r="Z22" i="31"/>
  <c r="AB22" i="31"/>
  <c r="AC22" i="31"/>
  <c r="AD22" i="31"/>
  <c r="AF22" i="31"/>
  <c r="AH22" i="31"/>
  <c r="AL22" i="31"/>
  <c r="AN22" i="31"/>
  <c r="E23" i="31"/>
  <c r="L23" i="31"/>
  <c r="M23" i="31"/>
  <c r="M22" i="31" s="1"/>
  <c r="O23" i="31"/>
  <c r="P23" i="31"/>
  <c r="P22" i="31" s="1"/>
  <c r="R23" i="31"/>
  <c r="S23" i="31"/>
  <c r="S22" i="31" s="1"/>
  <c r="U23" i="31"/>
  <c r="V23" i="31"/>
  <c r="V22" i="31" s="1"/>
  <c r="X23" i="31"/>
  <c r="Y23" i="31"/>
  <c r="Y22" i="31" s="1"/>
  <c r="AA23" i="31"/>
  <c r="AD23" i="31"/>
  <c r="AE23" i="31"/>
  <c r="AE22" i="31" s="1"/>
  <c r="AJ23" i="31"/>
  <c r="AK23" i="31"/>
  <c r="AK22" i="31" s="1"/>
  <c r="D24" i="31"/>
  <c r="E24" i="31"/>
  <c r="X24" i="31"/>
  <c r="AA24" i="31"/>
  <c r="AG24" i="31"/>
  <c r="D25" i="31"/>
  <c r="E25" i="31"/>
  <c r="F25" i="31" s="1"/>
  <c r="X25" i="31"/>
  <c r="AG25" i="31"/>
  <c r="D26" i="31"/>
  <c r="E26" i="31"/>
  <c r="H27" i="31"/>
  <c r="K27" i="31"/>
  <c r="N27" i="31"/>
  <c r="Q27" i="31"/>
  <c r="T27" i="31"/>
  <c r="W27" i="31"/>
  <c r="Z27" i="31"/>
  <c r="AC27" i="31"/>
  <c r="AF27" i="31"/>
  <c r="AH27" i="31"/>
  <c r="AI27" i="31"/>
  <c r="AJ27" i="31"/>
  <c r="AL27" i="31"/>
  <c r="AO27" i="31"/>
  <c r="E28" i="31"/>
  <c r="G28" i="31"/>
  <c r="G13" i="31" s="1"/>
  <c r="J28" i="31"/>
  <c r="L28" i="31" s="1"/>
  <c r="M28" i="31"/>
  <c r="M27" i="31" s="1"/>
  <c r="P28" i="31"/>
  <c r="R28" i="31" s="1"/>
  <c r="S28" i="31"/>
  <c r="S27" i="31" s="1"/>
  <c r="V28" i="31"/>
  <c r="X28" i="31" s="1"/>
  <c r="Y28" i="31"/>
  <c r="Y27" i="31" s="1"/>
  <c r="AB28" i="31"/>
  <c r="AD28" i="31" s="1"/>
  <c r="AE28" i="31"/>
  <c r="AE27" i="31" s="1"/>
  <c r="AJ28" i="31"/>
  <c r="AK28" i="31"/>
  <c r="AK27" i="31" s="1"/>
  <c r="AN28" i="31"/>
  <c r="AP28" i="31" s="1"/>
  <c r="D29" i="31"/>
  <c r="E29" i="31"/>
  <c r="D30" i="31"/>
  <c r="E30" i="31"/>
  <c r="D31" i="31"/>
  <c r="E31" i="31"/>
  <c r="AN27" i="31" l="1"/>
  <c r="AP27" i="31" s="1"/>
  <c r="S17" i="31"/>
  <c r="U17" i="31" s="1"/>
  <c r="M17" i="31"/>
  <c r="O17" i="31" s="1"/>
  <c r="AE15" i="31"/>
  <c r="AG15" i="31" s="1"/>
  <c r="E14" i="31"/>
  <c r="AM28" i="31"/>
  <c r="AM27" i="31"/>
  <c r="AG27" i="31"/>
  <c r="AA27" i="31"/>
  <c r="U27" i="31"/>
  <c r="O27" i="31"/>
  <c r="E27" i="31"/>
  <c r="F24" i="31"/>
  <c r="AM23" i="31"/>
  <c r="X22" i="31"/>
  <c r="R22" i="31"/>
  <c r="AM22" i="31"/>
  <c r="AG22" i="31"/>
  <c r="AA22" i="31"/>
  <c r="U22" i="31"/>
  <c r="O22" i="31"/>
  <c r="AG20" i="31"/>
  <c r="X18" i="31"/>
  <c r="R18" i="31"/>
  <c r="L18" i="31"/>
  <c r="AA15" i="31"/>
  <c r="D15" i="31"/>
  <c r="AH14" i="31"/>
  <c r="AJ14" i="31" s="1"/>
  <c r="AI12" i="31"/>
  <c r="AJ12" i="31" s="1"/>
  <c r="AB27" i="31"/>
  <c r="AD27" i="31" s="1"/>
  <c r="V27" i="31"/>
  <c r="X27" i="31" s="1"/>
  <c r="P27" i="31"/>
  <c r="R27" i="31" s="1"/>
  <c r="J27" i="31"/>
  <c r="L27" i="31" s="1"/>
  <c r="E22" i="31"/>
  <c r="AH12" i="31"/>
  <c r="D19" i="31"/>
  <c r="AK13" i="31"/>
  <c r="AM18" i="31"/>
  <c r="D18" i="31"/>
  <c r="AK17" i="31"/>
  <c r="X17" i="31"/>
  <c r="W12" i="31"/>
  <c r="T12" i="31"/>
  <c r="R17" i="31"/>
  <c r="Q12" i="31"/>
  <c r="N12" i="31"/>
  <c r="L17" i="31"/>
  <c r="K12" i="31"/>
  <c r="D16" i="31"/>
  <c r="E15" i="31"/>
  <c r="AB14" i="31"/>
  <c r="AD14" i="31" s="1"/>
  <c r="AB13" i="31"/>
  <c r="AD13" i="31" s="1"/>
  <c r="V13" i="31"/>
  <c r="X13" i="31" s="1"/>
  <c r="P13" i="31"/>
  <c r="R13" i="31" s="1"/>
  <c r="J13" i="31"/>
  <c r="L13" i="31" s="1"/>
  <c r="AG28" i="31"/>
  <c r="AA28" i="31"/>
  <c r="U28" i="31"/>
  <c r="O28" i="31"/>
  <c r="I28" i="31"/>
  <c r="D28" i="31"/>
  <c r="I27" i="31"/>
  <c r="G27" i="31"/>
  <c r="AG23" i="31"/>
  <c r="D23" i="31"/>
  <c r="D22" i="31"/>
  <c r="Y14" i="31"/>
  <c r="D14" i="31" s="1"/>
  <c r="AA19" i="31"/>
  <c r="AN17" i="31"/>
  <c r="AP18" i="31"/>
  <c r="AE13" i="31"/>
  <c r="AG13" i="31" s="1"/>
  <c r="AB17" i="31"/>
  <c r="AD17" i="31" s="1"/>
  <c r="Y13" i="31"/>
  <c r="V12" i="31"/>
  <c r="S13" i="31"/>
  <c r="U13" i="31" s="1"/>
  <c r="M13" i="31"/>
  <c r="O13" i="31" s="1"/>
  <c r="AJ17" i="31"/>
  <c r="AE17" i="31"/>
  <c r="AE12" i="31" s="1"/>
  <c r="Y17" i="31"/>
  <c r="S12" i="31"/>
  <c r="M12" i="31"/>
  <c r="H12" i="31"/>
  <c r="E17" i="31"/>
  <c r="F16" i="31"/>
  <c r="AM14" i="31"/>
  <c r="AG14" i="31"/>
  <c r="AL12" i="31"/>
  <c r="AM13" i="31"/>
  <c r="AF12" i="31"/>
  <c r="AG12" i="31" s="1"/>
  <c r="Z12" i="31"/>
  <c r="AA13" i="31"/>
  <c r="E13" i="31"/>
  <c r="E19" i="31"/>
  <c r="I13" i="31"/>
  <c r="X12" i="31" l="1"/>
  <c r="J12" i="31"/>
  <c r="L12" i="31" s="1"/>
  <c r="AN12" i="31"/>
  <c r="AP12" i="31" s="1"/>
  <c r="F14" i="31"/>
  <c r="F19" i="31"/>
  <c r="Y12" i="31"/>
  <c r="AA12" i="31" s="1"/>
  <c r="AA17" i="31"/>
  <c r="D17" i="31"/>
  <c r="F17" i="31" s="1"/>
  <c r="F15" i="31"/>
  <c r="O12" i="31"/>
  <c r="F22" i="31"/>
  <c r="F23" i="31"/>
  <c r="AA14" i="31"/>
  <c r="E12" i="31"/>
  <c r="I12" i="31"/>
  <c r="AP17" i="31"/>
  <c r="P12" i="31"/>
  <c r="AB12" i="31"/>
  <c r="AD12" i="31" s="1"/>
  <c r="D27" i="31"/>
  <c r="G12" i="31"/>
  <c r="R12" i="31"/>
  <c r="U12" i="31"/>
  <c r="AK12" i="31"/>
  <c r="AM12" i="31" s="1"/>
  <c r="AM17" i="31"/>
  <c r="F18" i="31"/>
  <c r="D13" i="31"/>
  <c r="AG17" i="31"/>
  <c r="F28" i="31"/>
  <c r="F27" i="31" l="1"/>
  <c r="D12" i="31"/>
  <c r="F12" i="31" s="1"/>
  <c r="F13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<sst xmlns="http://schemas.openxmlformats.org/spreadsheetml/2006/main" count="92" uniqueCount="43">
  <si>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</si>
  <si>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</si>
  <si>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</si>
  <si>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</si>
  <si>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</si>
  <si>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</si>
  <si>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</si>
  <si>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</si>
  <si>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</si>
  <si>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</si>
  <si>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</si>
  <si>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</si>
  <si>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</si>
  <si>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</si>
  <si>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</si>
  <si>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</si>
  <si>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</si>
  <si>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</si>
  <si>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</si>
  <si>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</si>
  <si>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</si>
  <si>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</si>
  <si>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</si>
  <si>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</si>
  <si>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</si>
  <si>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</si>
  <si>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</si>
  <si>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</si>
  <si>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</si>
  <si>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</si>
  <si>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</si>
  <si>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</si>
  <si>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</si>
  <si>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</si>
  <si>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</si>
  <si>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</si>
  <si>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Исполнитель: Шалина О.О.</t>
  </si>
  <si>
    <t xml:space="preserve"> «Культурное пространство в городе Мегионе на 2019 – 2025 годы»</t>
  </si>
  <si>
    <t xml:space="preserve">Сетевой график о финансовом обеспечении реализации в 2022 году муниципальной программы </t>
  </si>
  <si>
    <t>2022 год</t>
  </si>
  <si>
    <t>Муниципальная программа "Культурное пространство в городе Мегион на 2019-2025 годы"</t>
  </si>
  <si>
    <t>на территории города Мегион по состоянию на 01.01.2023</t>
  </si>
  <si>
    <t>И.о.начальника управления культуры                                          Е.В.Лисицкая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</si>
</sst>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_-* #,##0\ _₽_-;\-* #,##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9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8" fontId="2" fillId="6" borderId="0" xfId="1" applyNumberFormat="1" applyFont="1" applyFill="1" applyAlignment="1">
      <alignment horizontal="center" vertical="center"/>
    </xf>
    <xf numFmtId="167" fontId="10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5" fontId="2" fillId="10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R36"/>
  <sheetViews>
    <sheetView tabSelected="1" view="pageBreakPreview" zoomScale="85" zoomScaleNormal="100" zoomScaleSheetLayoutView="85" workbookViewId="0">
      <selection activeCell="AS9" sqref="AS9:AY37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5" customWidth="1"/>
    <col min="15" max="15" width="9" customWidth="1"/>
    <col min="16" max="16" width="8.5703125" style="25" customWidth="1"/>
    <col min="17" max="17" width="9.28515625" style="25" customWidth="1"/>
    <col min="18" max="18" width="9.140625" style="25" customWidth="1"/>
    <col min="19" max="19" width="9.28515625" customWidth="1"/>
    <col min="20" max="20" width="8.140625" style="25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</cols>
  <sheetData>
    <row r="1" spans="1:44" x14ac:dyDescent="0.25">
      <c r="A1" s="4"/>
      <c r="B1" s="53"/>
      <c r="C1" s="54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55"/>
      <c r="Q1" s="55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10" t="s">
        <v>28</v>
      </c>
      <c r="AM1" s="111"/>
      <c r="AN1" s="111"/>
      <c r="AO1" s="111"/>
      <c r="AP1" s="111"/>
      <c r="AQ1" s="4"/>
      <c r="AR1" s="4"/>
    </row>
    <row r="2" spans="1:44" x14ac:dyDescent="0.25">
      <c r="A2" s="4"/>
      <c r="B2" s="53"/>
      <c r="C2" s="54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55"/>
      <c r="Q2" s="55"/>
      <c r="R2" s="6"/>
      <c r="S2" s="6"/>
      <c r="T2" s="6"/>
      <c r="U2" s="6"/>
      <c r="V2" s="6"/>
      <c r="W2" s="7"/>
      <c r="X2" s="6"/>
      <c r="Y2" s="6"/>
      <c r="Z2" s="112" t="s">
        <v>29</v>
      </c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4"/>
      <c r="AR2" s="4"/>
    </row>
    <row r="3" spans="1:44" x14ac:dyDescent="0.25">
      <c r="A3" s="4"/>
      <c r="B3" s="53"/>
      <c r="C3" s="54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55"/>
      <c r="Q3" s="55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10" t="s">
        <v>30</v>
      </c>
      <c r="AM3" s="111"/>
      <c r="AN3" s="111"/>
      <c r="AO3" s="111"/>
      <c r="AP3" s="111"/>
      <c r="AQ3" s="4"/>
      <c r="AR3" s="4"/>
    </row>
    <row r="4" spans="1:44" x14ac:dyDescent="0.25">
      <c r="A4" s="4"/>
      <c r="B4" s="53"/>
      <c r="C4" s="54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55"/>
      <c r="Q4" s="55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</row>
    <row r="5" spans="1:44" ht="15.75" x14ac:dyDescent="0.25">
      <c r="A5" s="4"/>
      <c r="B5" s="53"/>
      <c r="C5" s="54"/>
      <c r="D5" s="68"/>
      <c r="E5" s="94" t="s">
        <v>38</v>
      </c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</row>
    <row r="6" spans="1:44" ht="15.75" x14ac:dyDescent="0.25">
      <c r="A6" s="4"/>
      <c r="B6" s="53"/>
      <c r="C6" s="54"/>
      <c r="D6" s="68"/>
      <c r="E6" s="94" t="s">
        <v>37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</row>
    <row r="7" spans="1:44" ht="15.75" x14ac:dyDescent="0.25">
      <c r="A7" s="4"/>
      <c r="B7" s="53"/>
      <c r="C7" s="54"/>
      <c r="D7" s="68"/>
      <c r="E7" s="94" t="s">
        <v>41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</row>
    <row r="8" spans="1:44" hidden="1" x14ac:dyDescent="0.25">
      <c r="A8" s="4"/>
      <c r="B8" s="53"/>
      <c r="C8" s="54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55"/>
      <c r="Q8" s="55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</row>
    <row r="9" spans="1:44" x14ac:dyDescent="0.25">
      <c r="A9" s="4"/>
      <c r="B9" s="53"/>
      <c r="C9" s="54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96" t="s">
        <v>31</v>
      </c>
      <c r="AM9" s="96"/>
      <c r="AN9" s="96"/>
      <c r="AO9" s="96"/>
      <c r="AP9" s="96"/>
      <c r="AQ9" s="4"/>
      <c r="AR9" s="4"/>
    </row>
    <row r="10" spans="1:44" ht="15" customHeight="1" x14ac:dyDescent="0.25">
      <c r="A10" s="92" t="s">
        <v>0</v>
      </c>
      <c r="B10" s="92" t="s">
        <v>1</v>
      </c>
      <c r="C10" s="84" t="s">
        <v>2</v>
      </c>
      <c r="D10" s="97" t="s">
        <v>39</v>
      </c>
      <c r="E10" s="98"/>
      <c r="F10" s="99"/>
      <c r="G10" s="100" t="s">
        <v>3</v>
      </c>
      <c r="H10" s="101"/>
      <c r="I10" s="102"/>
      <c r="J10" s="100" t="s">
        <v>4</v>
      </c>
      <c r="K10" s="101"/>
      <c r="L10" s="102"/>
      <c r="M10" s="103" t="s">
        <v>5</v>
      </c>
      <c r="N10" s="104"/>
      <c r="O10" s="105"/>
      <c r="P10" s="106" t="s">
        <v>6</v>
      </c>
      <c r="Q10" s="107"/>
      <c r="R10" s="108"/>
      <c r="S10" s="106" t="s">
        <v>7</v>
      </c>
      <c r="T10" s="107"/>
      <c r="U10" s="108"/>
      <c r="V10" s="116" t="s">
        <v>8</v>
      </c>
      <c r="W10" s="117"/>
      <c r="X10" s="118"/>
      <c r="Y10" s="116" t="s">
        <v>9</v>
      </c>
      <c r="Z10" s="117"/>
      <c r="AA10" s="118"/>
      <c r="AB10" s="116" t="s">
        <v>10</v>
      </c>
      <c r="AC10" s="117"/>
      <c r="AD10" s="118"/>
      <c r="AE10" s="116" t="s">
        <v>11</v>
      </c>
      <c r="AF10" s="117"/>
      <c r="AG10" s="118"/>
      <c r="AH10" s="116" t="s">
        <v>12</v>
      </c>
      <c r="AI10" s="117"/>
      <c r="AJ10" s="118"/>
      <c r="AK10" s="106" t="s">
        <v>13</v>
      </c>
      <c r="AL10" s="107"/>
      <c r="AM10" s="108"/>
      <c r="AN10" s="113" t="s">
        <v>14</v>
      </c>
      <c r="AO10" s="114"/>
      <c r="AP10" s="115"/>
      <c r="AQ10" s="8"/>
      <c r="AR10" s="8"/>
    </row>
    <row r="11" spans="1:44" ht="15" customHeight="1" x14ac:dyDescent="0.25">
      <c r="A11" s="93"/>
      <c r="B11" s="93"/>
      <c r="C11" s="85"/>
      <c r="D11" s="9" t="s">
        <v>15</v>
      </c>
      <c r="E11" s="9" t="s">
        <v>16</v>
      </c>
      <c r="F11" s="10" t="s">
        <v>17</v>
      </c>
      <c r="G11" s="11" t="s">
        <v>18</v>
      </c>
      <c r="H11" s="66" t="s">
        <v>19</v>
      </c>
      <c r="I11" s="12" t="s">
        <v>17</v>
      </c>
      <c r="J11" s="11" t="s">
        <v>18</v>
      </c>
      <c r="K11" s="66" t="s">
        <v>19</v>
      </c>
      <c r="L11" s="12" t="s">
        <v>17</v>
      </c>
      <c r="M11" s="11" t="s">
        <v>18</v>
      </c>
      <c r="N11" s="67" t="s">
        <v>19</v>
      </c>
      <c r="O11" s="12" t="s">
        <v>17</v>
      </c>
      <c r="P11" s="11" t="s">
        <v>18</v>
      </c>
      <c r="Q11" s="67" t="s">
        <v>19</v>
      </c>
      <c r="R11" s="67" t="s">
        <v>17</v>
      </c>
      <c r="S11" s="11" t="s">
        <v>18</v>
      </c>
      <c r="T11" s="67" t="s">
        <v>19</v>
      </c>
      <c r="U11" s="12" t="s">
        <v>17</v>
      </c>
      <c r="V11" s="11" t="s">
        <v>18</v>
      </c>
      <c r="W11" s="67" t="s">
        <v>19</v>
      </c>
      <c r="X11" s="12" t="s">
        <v>17</v>
      </c>
      <c r="Y11" s="11" t="s">
        <v>18</v>
      </c>
      <c r="Z11" s="67" t="s">
        <v>19</v>
      </c>
      <c r="AA11" s="66" t="s">
        <v>17</v>
      </c>
      <c r="AB11" s="11" t="s">
        <v>18</v>
      </c>
      <c r="AC11" s="67" t="s">
        <v>19</v>
      </c>
      <c r="AD11" s="12" t="s">
        <v>17</v>
      </c>
      <c r="AE11" s="11" t="s">
        <v>18</v>
      </c>
      <c r="AF11" s="67" t="s">
        <v>19</v>
      </c>
      <c r="AG11" s="12" t="s">
        <v>17</v>
      </c>
      <c r="AH11" s="11" t="s">
        <v>18</v>
      </c>
      <c r="AI11" s="67" t="s">
        <v>19</v>
      </c>
      <c r="AJ11" s="12" t="s">
        <v>17</v>
      </c>
      <c r="AK11" s="11" t="s">
        <v>18</v>
      </c>
      <c r="AL11" s="67" t="s">
        <v>19</v>
      </c>
      <c r="AM11" s="12" t="s">
        <v>17</v>
      </c>
      <c r="AN11" s="13" t="s">
        <v>18</v>
      </c>
      <c r="AO11" s="67" t="s">
        <v>19</v>
      </c>
      <c r="AP11" s="14" t="s">
        <v>17</v>
      </c>
      <c r="AQ11" s="8"/>
      <c r="AR11" s="8"/>
    </row>
    <row r="12" spans="1:44" ht="28.5" customHeight="1" x14ac:dyDescent="0.25">
      <c r="A12" s="86"/>
      <c r="B12" s="89" t="s">
        <v>40</v>
      </c>
      <c r="C12" s="16" t="s">
        <v>20</v>
      </c>
      <c r="D12" s="40">
        <f t="shared" ref="D12:E20" si="0">G12+J12+M12+P12+S12+V12+Y12+AB12+AE12+AH12+AK12+AN12</f>
        <v>518645.67999999993</v>
      </c>
      <c r="E12" s="40">
        <f t="shared" si="0"/>
        <v>482600.54000000004</v>
      </c>
      <c r="F12" s="60">
        <f t="shared" ref="F12:F20" si="1">E12/D12*100</f>
        <v>93.050141668971406</v>
      </c>
      <c r="G12" s="27">
        <f t="shared" ref="G12:H16" si="2">G17+G22+G27</f>
        <v>26270.399999999998</v>
      </c>
      <c r="H12" s="59">
        <f t="shared" si="2"/>
        <v>13922.28</v>
      </c>
      <c r="I12" s="59">
        <f>H12/G12*100</f>
        <v>52.99607162433766</v>
      </c>
      <c r="J12" s="27">
        <f>J17+J22+J27</f>
        <v>34747.279999999999</v>
      </c>
      <c r="K12" s="59">
        <f>K17+K22+K27</f>
        <v>42334.65</v>
      </c>
      <c r="L12" s="27">
        <f>K12/J12*100</f>
        <v>121.83586744055938</v>
      </c>
      <c r="M12" s="27">
        <f t="shared" ref="M12:N14" si="3">M17+M22+M27</f>
        <v>38530.6</v>
      </c>
      <c r="N12" s="59">
        <f t="shared" si="3"/>
        <v>37377.100000000006</v>
      </c>
      <c r="O12" s="27">
        <f>N12/M12*100</f>
        <v>97.00627553165539</v>
      </c>
      <c r="P12" s="27">
        <f t="shared" ref="P12:Q14" si="4">P17+P22+P27</f>
        <v>48562.09</v>
      </c>
      <c r="Q12" s="59">
        <f t="shared" si="4"/>
        <v>40054.54</v>
      </c>
      <c r="R12" s="59">
        <f>Q12/P12*100</f>
        <v>82.481087613815646</v>
      </c>
      <c r="S12" s="59">
        <f t="shared" ref="S12:T14" si="5">S17+S22+S27</f>
        <v>44262.400000000001</v>
      </c>
      <c r="T12" s="59">
        <f t="shared" si="5"/>
        <v>39783.96</v>
      </c>
      <c r="U12" s="27">
        <f>T12/S12*100</f>
        <v>89.88206694621168</v>
      </c>
      <c r="V12" s="27">
        <f>V17+V22+V27</f>
        <v>56117.9</v>
      </c>
      <c r="W12" s="37">
        <f>W17+W22+W27</f>
        <v>75938.48</v>
      </c>
      <c r="X12" s="27">
        <f>W12/V12*100</f>
        <v>135.31953262684456</v>
      </c>
      <c r="Y12" s="27">
        <f>Y17+Y22+Y27</f>
        <v>45930.249999999993</v>
      </c>
      <c r="Z12" s="27">
        <f>Z13+Z14+Z15+Z16</f>
        <v>40675.040000000001</v>
      </c>
      <c r="AA12" s="27">
        <f>Z12/Y12*100</f>
        <v>88.558281306981797</v>
      </c>
      <c r="AB12" s="27">
        <f>AB17+AB22+AB27</f>
        <v>37406.980000000003</v>
      </c>
      <c r="AC12" s="27">
        <f>AC13+AC14+AC15</f>
        <v>29386.809999999998</v>
      </c>
      <c r="AD12" s="27">
        <f>AC12/AB12*100</f>
        <v>78.559696612771191</v>
      </c>
      <c r="AE12" s="27">
        <f>AE17+AE22+AE27</f>
        <v>38069.770000000004</v>
      </c>
      <c r="AF12" s="27">
        <f>AF13+AF14+AF15</f>
        <v>32536.75</v>
      </c>
      <c r="AG12" s="27">
        <f>AF12/AE12*100</f>
        <v>85.466106046871303</v>
      </c>
      <c r="AH12" s="27">
        <f>AH17+AH22+AH27</f>
        <v>43589.599999999999</v>
      </c>
      <c r="AI12" s="27">
        <f>AI13+AI14</f>
        <v>33755.699999999997</v>
      </c>
      <c r="AJ12" s="27">
        <f>AI12/AH12*100</f>
        <v>77.439802154642393</v>
      </c>
      <c r="AK12" s="27">
        <f>AK17+AK22+AK27</f>
        <v>43065.689999999995</v>
      </c>
      <c r="AL12" s="27">
        <f>AL13+AL14</f>
        <v>36177.89</v>
      </c>
      <c r="AM12" s="27">
        <f>AL12/AK12*100</f>
        <v>84.006293641179326</v>
      </c>
      <c r="AN12" s="27">
        <f>AN17+AN22+AN27</f>
        <v>62092.72</v>
      </c>
      <c r="AO12" s="27">
        <f>AO13+AO14</f>
        <v>60657.340000000004</v>
      </c>
      <c r="AP12" s="27">
        <f>AO12/AN12*100</f>
        <v>97.688328035879252</v>
      </c>
      <c r="AQ12" s="17"/>
      <c r="AR12" s="18"/>
    </row>
    <row r="13" spans="1:44" ht="39" customHeight="1" x14ac:dyDescent="0.25">
      <c r="A13" s="87"/>
      <c r="B13" s="90"/>
      <c r="C13" s="19" t="s">
        <v>21</v>
      </c>
      <c r="D13" s="42">
        <f t="shared" si="0"/>
        <v>511745.98000000004</v>
      </c>
      <c r="E13" s="42">
        <f t="shared" si="0"/>
        <v>475701.55</v>
      </c>
      <c r="F13" s="60">
        <f t="shared" si="1"/>
        <v>92.956577792755695</v>
      </c>
      <c r="G13" s="27">
        <f t="shared" si="2"/>
        <v>26270.399999999998</v>
      </c>
      <c r="H13" s="59">
        <f t="shared" si="2"/>
        <v>13922.28</v>
      </c>
      <c r="I13" s="27">
        <f>H13/G13*100</f>
        <v>52.99607162433766</v>
      </c>
      <c r="J13" s="27">
        <f>J18+J23+J28</f>
        <v>34747.279999999999</v>
      </c>
      <c r="K13" s="59">
        <f>K18+K23+K28</f>
        <v>42334.65</v>
      </c>
      <c r="L13" s="27">
        <f>K13/J13*100</f>
        <v>121.83586744055938</v>
      </c>
      <c r="M13" s="27">
        <f t="shared" si="3"/>
        <v>37993.199999999997</v>
      </c>
      <c r="N13" s="59">
        <f t="shared" si="3"/>
        <v>36864.990000000005</v>
      </c>
      <c r="O13" s="27">
        <f>N13/M13*100</f>
        <v>97.030494930671836</v>
      </c>
      <c r="P13" s="27">
        <f t="shared" si="4"/>
        <v>48430.09</v>
      </c>
      <c r="Q13" s="59">
        <f t="shared" si="4"/>
        <v>39951.08</v>
      </c>
      <c r="R13" s="59">
        <f>Q13/P13*100</f>
        <v>82.492268752752679</v>
      </c>
      <c r="S13" s="59">
        <f t="shared" si="5"/>
        <v>43751.9</v>
      </c>
      <c r="T13" s="59">
        <f t="shared" si="5"/>
        <v>39286.660000000003</v>
      </c>
      <c r="U13" s="27">
        <f>T13/S13*100</f>
        <v>89.794180367024069</v>
      </c>
      <c r="V13" s="27">
        <f>V18+V23+V28</f>
        <v>55270.3</v>
      </c>
      <c r="W13" s="37">
        <f>W18+W23+W28</f>
        <v>74649.039999999994</v>
      </c>
      <c r="X13" s="27">
        <f>W13/V13*100</f>
        <v>135.06176011347867</v>
      </c>
      <c r="Y13" s="27">
        <f>Y18+Y23+Y28</f>
        <v>45239.45</v>
      </c>
      <c r="Z13" s="27">
        <f>Z18+Z23+Z28</f>
        <v>39984.29</v>
      </c>
      <c r="AA13" s="27">
        <f>Z13/Y13*100</f>
        <v>88.383678404578319</v>
      </c>
      <c r="AB13" s="27">
        <f>AB18+AB23+AB28</f>
        <v>35676.800000000003</v>
      </c>
      <c r="AC13" s="27">
        <f>AC18+AC23+AC28</f>
        <v>27576.5</v>
      </c>
      <c r="AD13" s="27">
        <f>AC13/AB13*100</f>
        <v>77.295329177504698</v>
      </c>
      <c r="AE13" s="27">
        <f>AE18+AE23+AE28</f>
        <v>35921.470000000008</v>
      </c>
      <c r="AF13" s="27">
        <f>AF18+AF23+AF28</f>
        <v>30896.309999999998</v>
      </c>
      <c r="AG13" s="27">
        <f>AF13/AE13*100</f>
        <v>86.010706132015173</v>
      </c>
      <c r="AH13" s="27">
        <f>AH18+AH23+AH28</f>
        <v>43507.7</v>
      </c>
      <c r="AI13" s="27">
        <f>AI18+AI23+AI28</f>
        <v>33749.699999999997</v>
      </c>
      <c r="AJ13" s="27">
        <f>AI13/AH13*100</f>
        <v>77.571786143602168</v>
      </c>
      <c r="AK13" s="27">
        <f>AK18+AK23+AK28</f>
        <v>43005.189999999995</v>
      </c>
      <c r="AL13" s="27">
        <f>AL18+AL23+AL28</f>
        <v>36140.559999999998</v>
      </c>
      <c r="AM13" s="27">
        <f>AL13/AK13*100</f>
        <v>84.037670802059012</v>
      </c>
      <c r="AN13" s="27">
        <f>AN18+AN23+AN28</f>
        <v>61932.200000000004</v>
      </c>
      <c r="AO13" s="27">
        <f>AO18+AO28</f>
        <v>60345.490000000005</v>
      </c>
      <c r="AP13" s="60">
        <f>AO13/AN13*100</f>
        <v>97.437988639189314</v>
      </c>
      <c r="AQ13" s="20"/>
      <c r="AR13" s="8"/>
    </row>
    <row r="14" spans="1:44" ht="30" customHeight="1" x14ac:dyDescent="0.25">
      <c r="A14" s="87"/>
      <c r="B14" s="90"/>
      <c r="C14" s="19" t="s">
        <v>22</v>
      </c>
      <c r="D14" s="42">
        <f t="shared" si="0"/>
        <v>1681.1000000000001</v>
      </c>
      <c r="E14" s="42">
        <f t="shared" si="0"/>
        <v>1680.4</v>
      </c>
      <c r="F14" s="26">
        <f t="shared" si="1"/>
        <v>99.958360597228008</v>
      </c>
      <c r="G14" s="27">
        <f t="shared" si="2"/>
        <v>0</v>
      </c>
      <c r="H14" s="28">
        <f t="shared" si="2"/>
        <v>0</v>
      </c>
      <c r="I14" s="28" t="e">
        <v>#DIV/0!</v>
      </c>
      <c r="J14" s="27">
        <f>J19+J24+J29</f>
        <v>0</v>
      </c>
      <c r="K14" s="28">
        <v>0</v>
      </c>
      <c r="L14" s="28" t="e">
        <v>#DIV/0!</v>
      </c>
      <c r="M14" s="27">
        <f t="shared" si="3"/>
        <v>537.4</v>
      </c>
      <c r="N14" s="29">
        <f t="shared" si="3"/>
        <v>512.11</v>
      </c>
      <c r="O14" s="28">
        <v>0</v>
      </c>
      <c r="P14" s="27">
        <f t="shared" si="4"/>
        <v>132</v>
      </c>
      <c r="Q14" s="29">
        <f t="shared" si="4"/>
        <v>103.46</v>
      </c>
      <c r="R14" s="29">
        <v>0</v>
      </c>
      <c r="S14" s="30">
        <f t="shared" si="5"/>
        <v>10.5</v>
      </c>
      <c r="T14" s="29">
        <f t="shared" si="5"/>
        <v>5.95</v>
      </c>
      <c r="U14" s="28">
        <f>T14/S14*100</f>
        <v>56.666666666666664</v>
      </c>
      <c r="V14" s="30">
        <f>V19+V24+V29</f>
        <v>248.1</v>
      </c>
      <c r="W14" s="38">
        <f>W19+W24</f>
        <v>185.04</v>
      </c>
      <c r="X14" s="28">
        <f>W14/V14*100</f>
        <v>74.582829504232166</v>
      </c>
      <c r="Y14" s="30">
        <f>Y19+Y24+Y29</f>
        <v>90.8</v>
      </c>
      <c r="Z14" s="29">
        <f>Z19+Z24+Z29</f>
        <v>90.75</v>
      </c>
      <c r="AA14" s="28">
        <f>Z14/Y14*100</f>
        <v>99.944933920704841</v>
      </c>
      <c r="AB14" s="30">
        <f>AB19+AB24+AB29</f>
        <v>330.18</v>
      </c>
      <c r="AC14" s="29">
        <f>AC19+AC24+AC29</f>
        <v>394.85</v>
      </c>
      <c r="AD14" s="28">
        <f>AC14/AB14*100</f>
        <v>119.5862862680962</v>
      </c>
      <c r="AE14" s="30">
        <f>AE19+AE24+AE29</f>
        <v>29.2</v>
      </c>
      <c r="AF14" s="29">
        <f>AF19+AF24</f>
        <v>33.06</v>
      </c>
      <c r="AG14" s="28">
        <f>AF14/AE14*100</f>
        <v>113.2191780821918</v>
      </c>
      <c r="AH14" s="30">
        <f>AH19+AH24+AH29</f>
        <v>81.900000000000006</v>
      </c>
      <c r="AI14" s="29">
        <f>AI19</f>
        <v>6</v>
      </c>
      <c r="AJ14" s="28">
        <f>AI14/AH14*100</f>
        <v>7.3260073260073248</v>
      </c>
      <c r="AK14" s="30">
        <f>AK19+AK24+AK29</f>
        <v>60.5</v>
      </c>
      <c r="AL14" s="29">
        <f>AL19</f>
        <v>37.33</v>
      </c>
      <c r="AM14" s="28">
        <f>AL14/AK14*100</f>
        <v>61.702479338842977</v>
      </c>
      <c r="AN14" s="46">
        <f>AN19+AN24+AN29</f>
        <v>160.52000000000001</v>
      </c>
      <c r="AO14" s="29">
        <v>311.85000000000002</v>
      </c>
      <c r="AP14" s="47">
        <f>AO14/AN14*100</f>
        <v>194.27485671567405</v>
      </c>
      <c r="AQ14" s="21"/>
      <c r="AR14" s="8"/>
    </row>
    <row r="15" spans="1:44" ht="33" customHeight="1" x14ac:dyDescent="0.25">
      <c r="A15" s="87"/>
      <c r="B15" s="90"/>
      <c r="C15" s="19" t="s">
        <v>23</v>
      </c>
      <c r="D15" s="42">
        <f t="shared" si="0"/>
        <v>5218.6000000000004</v>
      </c>
      <c r="E15" s="42">
        <f t="shared" si="0"/>
        <v>5218.59</v>
      </c>
      <c r="F15" s="26">
        <f t="shared" si="1"/>
        <v>99.999808377725813</v>
      </c>
      <c r="G15" s="27">
        <f t="shared" si="2"/>
        <v>0</v>
      </c>
      <c r="H15" s="28">
        <f t="shared" si="2"/>
        <v>0</v>
      </c>
      <c r="I15" s="28" t="e">
        <v>#DIV/0!</v>
      </c>
      <c r="J15" s="27">
        <f>J20+J25+J30</f>
        <v>0</v>
      </c>
      <c r="K15" s="28">
        <v>0</v>
      </c>
      <c r="L15" s="28" t="e">
        <v>#DIV/0!</v>
      </c>
      <c r="M15" s="27">
        <f>M20+M25+M30</f>
        <v>0</v>
      </c>
      <c r="N15" s="29">
        <v>0</v>
      </c>
      <c r="O15" s="28" t="e">
        <v>#DIV/0!</v>
      </c>
      <c r="P15" s="27">
        <f>P20+P25+P30</f>
        <v>0</v>
      </c>
      <c r="Q15" s="29">
        <v>0</v>
      </c>
      <c r="R15" s="29">
        <v>0</v>
      </c>
      <c r="S15" s="27">
        <f>S20+S25+S30</f>
        <v>500</v>
      </c>
      <c r="T15" s="29">
        <f>T20</f>
        <v>491.35</v>
      </c>
      <c r="U15" s="28">
        <v>0</v>
      </c>
      <c r="V15" s="27">
        <f>V20+V25+V30</f>
        <v>599.5</v>
      </c>
      <c r="W15" s="38">
        <f>W20+W25</f>
        <v>1104.4000000000001</v>
      </c>
      <c r="X15" s="28">
        <f>W15/V15*100</f>
        <v>184.22018348623854</v>
      </c>
      <c r="Y15" s="27">
        <f>Y20</f>
        <v>600</v>
      </c>
      <c r="Z15" s="29">
        <f>Z20+Z25+Z30</f>
        <v>600</v>
      </c>
      <c r="AA15" s="28">
        <f>Z15/Y15*100</f>
        <v>100</v>
      </c>
      <c r="AB15" s="27">
        <f>AB20+AB25+AB30</f>
        <v>1400</v>
      </c>
      <c r="AC15" s="29">
        <f>AC20+AC25+AC30</f>
        <v>1415.46</v>
      </c>
      <c r="AD15" s="28" t="e">
        <v>#DIV/0!</v>
      </c>
      <c r="AE15" s="27">
        <f>AE20+AE25+AE30</f>
        <v>2119.1000000000004</v>
      </c>
      <c r="AF15" s="29">
        <v>1607.38</v>
      </c>
      <c r="AG15" s="28">
        <f>AF15/AE15*100</f>
        <v>75.852012646878393</v>
      </c>
      <c r="AH15" s="27">
        <f>AH20+AH25+AH30</f>
        <v>0</v>
      </c>
      <c r="AI15" s="29">
        <v>0</v>
      </c>
      <c r="AJ15" s="28">
        <v>0</v>
      </c>
      <c r="AK15" s="27">
        <f>AK20+AK25+AK30</f>
        <v>0</v>
      </c>
      <c r="AL15" s="29">
        <v>0</v>
      </c>
      <c r="AM15" s="28" t="e">
        <v>#DIV/0!</v>
      </c>
      <c r="AN15" s="48">
        <f>AN20+AN25+AN30</f>
        <v>0</v>
      </c>
      <c r="AO15" s="29">
        <v>0</v>
      </c>
      <c r="AP15" s="47" t="e">
        <v>#DIV/0!</v>
      </c>
      <c r="AQ15" s="21"/>
      <c r="AR15" s="8"/>
    </row>
    <row r="16" spans="1:44" ht="43.5" customHeight="1" x14ac:dyDescent="0.25">
      <c r="A16" s="88"/>
      <c r="B16" s="91"/>
      <c r="C16" s="16" t="s">
        <v>24</v>
      </c>
      <c r="D16" s="42">
        <f t="shared" si="0"/>
        <v>0</v>
      </c>
      <c r="E16" s="42">
        <f t="shared" si="0"/>
        <v>0</v>
      </c>
      <c r="F16" s="26" t="e">
        <f t="shared" si="1"/>
        <v>#DIV/0!</v>
      </c>
      <c r="G16" s="31">
        <f t="shared" si="2"/>
        <v>0</v>
      </c>
      <c r="H16" s="26">
        <f t="shared" si="2"/>
        <v>0</v>
      </c>
      <c r="I16" s="28" t="e">
        <v>#DIV/0!</v>
      </c>
      <c r="J16" s="31">
        <f>J21+J26+J31</f>
        <v>0</v>
      </c>
      <c r="K16" s="28">
        <v>0</v>
      </c>
      <c r="L16" s="28" t="e">
        <v>#DIV/0!</v>
      </c>
      <c r="M16" s="31">
        <f>M21+M26+M31</f>
        <v>0</v>
      </c>
      <c r="N16" s="32">
        <v>0</v>
      </c>
      <c r="O16" s="28" t="e">
        <v>#DIV/0!</v>
      </c>
      <c r="P16" s="31">
        <f>P21+P26+P31</f>
        <v>0</v>
      </c>
      <c r="Q16" s="32">
        <v>0</v>
      </c>
      <c r="R16" s="29" t="e">
        <v>#DIV/0!</v>
      </c>
      <c r="S16" s="31">
        <f>S21+S26+S31</f>
        <v>0</v>
      </c>
      <c r="T16" s="32">
        <v>0</v>
      </c>
      <c r="U16" s="28" t="e">
        <v>#DIV/0!</v>
      </c>
      <c r="V16" s="31">
        <f>V21+V26+V31</f>
        <v>0</v>
      </c>
      <c r="W16" s="39">
        <v>0</v>
      </c>
      <c r="X16" s="28" t="e">
        <v>#DIV/0!</v>
      </c>
      <c r="Y16" s="31">
        <v>0</v>
      </c>
      <c r="Z16" s="32">
        <v>0</v>
      </c>
      <c r="AA16" s="28" t="e">
        <v>#DIV/0!</v>
      </c>
      <c r="AB16" s="31">
        <f>AB21+AB26+AB31</f>
        <v>0</v>
      </c>
      <c r="AC16" s="32">
        <v>0</v>
      </c>
      <c r="AD16" s="28" t="e">
        <v>#DIV/0!</v>
      </c>
      <c r="AE16" s="31">
        <f>AE21+AE26+AE31</f>
        <v>0</v>
      </c>
      <c r="AF16" s="26">
        <v>0</v>
      </c>
      <c r="AG16" s="28" t="e">
        <v>#DIV/0!</v>
      </c>
      <c r="AH16" s="31">
        <f>AH21+AH26+AH31</f>
        <v>0</v>
      </c>
      <c r="AI16" s="32">
        <v>0</v>
      </c>
      <c r="AJ16" s="28" t="e">
        <v>#DIV/0!</v>
      </c>
      <c r="AK16" s="31">
        <f>AK21+AK26+AK31</f>
        <v>0</v>
      </c>
      <c r="AL16" s="32">
        <v>0</v>
      </c>
      <c r="AM16" s="28" t="e">
        <v>#DIV/0!</v>
      </c>
      <c r="AN16" s="49">
        <f>AN21+AN26+AN31</f>
        <v>0</v>
      </c>
      <c r="AO16" s="32">
        <v>0</v>
      </c>
      <c r="AP16" s="32" t="e">
        <v>#DIV/0!</v>
      </c>
      <c r="AQ16" s="21"/>
      <c r="AR16" s="8"/>
    </row>
    <row r="17" spans="1:44" ht="39" customHeight="1" x14ac:dyDescent="0.25">
      <c r="A17" s="73" t="s">
        <v>25</v>
      </c>
      <c r="B17" s="81" t="s">
        <v>33</v>
      </c>
      <c r="C17" s="16" t="s">
        <v>20</v>
      </c>
      <c r="D17" s="40">
        <f t="shared" si="0"/>
        <v>15276.500000000002</v>
      </c>
      <c r="E17" s="40">
        <f>H17+K17+N17+Q17+T17+W17+Z17+AC17+AF17+AI17+AL17+AO17</f>
        <v>13500.619999999999</v>
      </c>
      <c r="F17" s="33">
        <f t="shared" si="1"/>
        <v>88.375085916276618</v>
      </c>
      <c r="G17" s="33">
        <f>G18+G19+G20+G21</f>
        <v>0</v>
      </c>
      <c r="H17" s="72">
        <f>H18+H19+H20</f>
        <v>25.54</v>
      </c>
      <c r="I17" s="33" t="e">
        <v>#DIV/0!</v>
      </c>
      <c r="J17" s="33">
        <f>J18+J19+J20+J21</f>
        <v>1049.3500000000001</v>
      </c>
      <c r="K17" s="33">
        <f>K18+K19+K20+K21</f>
        <v>0</v>
      </c>
      <c r="L17" s="33">
        <f>K17/J17*100</f>
        <v>0</v>
      </c>
      <c r="M17" s="33">
        <f>M18+M19+M20+M21</f>
        <v>816.8</v>
      </c>
      <c r="N17" s="33">
        <f>N18+N19+N20+N21</f>
        <v>514.21</v>
      </c>
      <c r="O17" s="33">
        <f>N17/M17*100</f>
        <v>62.95421155729678</v>
      </c>
      <c r="P17" s="33">
        <f>P18+P19+P20+P21</f>
        <v>500.4</v>
      </c>
      <c r="Q17" s="33">
        <f>Q18+Q19+Q20+Q21</f>
        <v>1680.74</v>
      </c>
      <c r="R17" s="34">
        <f>Q17/P17*100</f>
        <v>335.8792965627498</v>
      </c>
      <c r="S17" s="33">
        <f>S18+S19+S20+S21</f>
        <v>1087.4000000000001</v>
      </c>
      <c r="T17" s="33">
        <f>T18+T19+T20+T21</f>
        <v>546.35</v>
      </c>
      <c r="U17" s="34">
        <f>T17/S17*100</f>
        <v>50.24370057016737</v>
      </c>
      <c r="V17" s="33">
        <f>V18+V19+V20+V21</f>
        <v>1705</v>
      </c>
      <c r="W17" s="40">
        <f>W18+W19+W20</f>
        <v>2683.49</v>
      </c>
      <c r="X17" s="34">
        <f>W17/V17*100</f>
        <v>157.38944281524925</v>
      </c>
      <c r="Y17" s="33">
        <f>Y18+Y19+Y20+Y21</f>
        <v>2056.0500000000002</v>
      </c>
      <c r="Z17" s="33">
        <f>Z18+Z19+Z20+Z21</f>
        <v>2656.59</v>
      </c>
      <c r="AA17" s="34">
        <f>Z17/Y17*100</f>
        <v>129.20843364704163</v>
      </c>
      <c r="AB17" s="33">
        <f>AB18+AB19+AB20+AB21</f>
        <v>3038.2799999999997</v>
      </c>
      <c r="AC17" s="33">
        <f>AC18+AC19+AC20</f>
        <v>2554.84</v>
      </c>
      <c r="AD17" s="34">
        <f>AC17/AB17*100</f>
        <v>84.088365785905197</v>
      </c>
      <c r="AE17" s="33">
        <f>AE18+AE19+AE20+AE21</f>
        <v>3719.5200000000004</v>
      </c>
      <c r="AF17" s="33">
        <f>AF18+AF19+AF20</f>
        <v>2066.38</v>
      </c>
      <c r="AG17" s="34">
        <f>AF17/AE17*100</f>
        <v>55.555017851765818</v>
      </c>
      <c r="AH17" s="33">
        <f>AH18+AH19+AH20+AH21</f>
        <v>382.1</v>
      </c>
      <c r="AI17" s="33">
        <f>AI18+AI19</f>
        <v>94.7</v>
      </c>
      <c r="AJ17" s="34">
        <f>AI17/AH17*100</f>
        <v>24.784087935095524</v>
      </c>
      <c r="AK17" s="33">
        <f>AK18+AK19+AK20+AK21</f>
        <v>628.17999999999995</v>
      </c>
      <c r="AL17" s="33">
        <f>AL18+AL19</f>
        <v>223.88</v>
      </c>
      <c r="AM17" s="34">
        <f>AL17/AK17*100</f>
        <v>35.639466394982335</v>
      </c>
      <c r="AN17" s="33">
        <f>AN18+AN19+AN20+AN21</f>
        <v>293.42</v>
      </c>
      <c r="AO17" s="33">
        <f>AO18+AO19</f>
        <v>453.90000000000003</v>
      </c>
      <c r="AP17" s="33">
        <f>AO17/AN17*100</f>
        <v>154.69293163383546</v>
      </c>
      <c r="AQ17" s="17"/>
      <c r="AR17" s="44">
        <v>1</v>
      </c>
    </row>
    <row r="18" spans="1:44" ht="26.25" customHeight="1" x14ac:dyDescent="0.25">
      <c r="A18" s="74"/>
      <c r="B18" s="82"/>
      <c r="C18" s="19" t="s">
        <v>21</v>
      </c>
      <c r="D18" s="42">
        <f t="shared" si="0"/>
        <v>8646.8000000000011</v>
      </c>
      <c r="E18" s="42">
        <f t="shared" si="0"/>
        <v>6871.6299999999992</v>
      </c>
      <c r="F18" s="26">
        <f t="shared" si="1"/>
        <v>79.470208632095094</v>
      </c>
      <c r="G18" s="31">
        <v>0</v>
      </c>
      <c r="H18" s="26">
        <v>25.54</v>
      </c>
      <c r="I18" s="28" t="e">
        <v>#DIV/0!</v>
      </c>
      <c r="J18" s="31">
        <f>49.4+999.95</f>
        <v>1049.3500000000001</v>
      </c>
      <c r="K18" s="28">
        <v>0</v>
      </c>
      <c r="L18" s="28">
        <f>K18/J18*100</f>
        <v>0</v>
      </c>
      <c r="M18" s="31">
        <f>48+231.4</f>
        <v>279.39999999999998</v>
      </c>
      <c r="N18" s="26">
        <v>2.1</v>
      </c>
      <c r="O18" s="28">
        <f>N18/M18*100</f>
        <v>0.75161059413027931</v>
      </c>
      <c r="P18" s="31">
        <f>170+198.4</f>
        <v>368.4</v>
      </c>
      <c r="Q18" s="26">
        <v>1577.28</v>
      </c>
      <c r="R18" s="29">
        <f>Q18/P18*100</f>
        <v>428.14332247557002</v>
      </c>
      <c r="S18" s="31">
        <f>500+76.9</f>
        <v>576.9</v>
      </c>
      <c r="T18" s="26">
        <v>49.05</v>
      </c>
      <c r="U18" s="28">
        <f>T18/S18*100</f>
        <v>8.5023400936037437</v>
      </c>
      <c r="V18" s="31">
        <f>30+179.1+273.3+645</f>
        <v>1127.4000000000001</v>
      </c>
      <c r="W18" s="57">
        <v>1664.05</v>
      </c>
      <c r="X18" s="28">
        <f>W18/V18*100</f>
        <v>147.60067411743833</v>
      </c>
      <c r="Y18" s="31">
        <f>49.6+35+76.8+273.3+645+285.55</f>
        <v>1365.25</v>
      </c>
      <c r="Z18" s="26">
        <v>1965.84</v>
      </c>
      <c r="AA18" s="28">
        <f>Z18/Y18*100</f>
        <v>143.99121040102546</v>
      </c>
      <c r="AB18" s="31">
        <f>50+120+143+76.8+273.3+645</f>
        <v>1308.0999999999999</v>
      </c>
      <c r="AC18" s="26">
        <v>744.53</v>
      </c>
      <c r="AD18" s="28">
        <f>AC18/AB18*100</f>
        <v>56.916902377494068</v>
      </c>
      <c r="AE18" s="31">
        <f>1034+114.9+450-27.68</f>
        <v>1571.22</v>
      </c>
      <c r="AF18" s="26">
        <v>425.94</v>
      </c>
      <c r="AG18" s="28">
        <f>AF18/AE18*100</f>
        <v>27.108870813762554</v>
      </c>
      <c r="AH18" s="31">
        <v>300.2</v>
      </c>
      <c r="AI18" s="26">
        <v>88.7</v>
      </c>
      <c r="AJ18" s="28">
        <f>AI18/AH18*100</f>
        <v>29.546968687541643</v>
      </c>
      <c r="AK18" s="31">
        <f>1.8+565.88</f>
        <v>567.67999999999995</v>
      </c>
      <c r="AL18" s="26">
        <v>186.55</v>
      </c>
      <c r="AM18" s="28">
        <f>AL18/AK18*100</f>
        <v>32.861823562570471</v>
      </c>
      <c r="AN18" s="49">
        <f>1.8+131.1</f>
        <v>132.9</v>
      </c>
      <c r="AO18" s="26">
        <v>142.05000000000001</v>
      </c>
      <c r="AP18" s="45">
        <f>AO18/AN18*100</f>
        <v>106.88487584650113</v>
      </c>
      <c r="AQ18" s="20"/>
      <c r="AR18" s="8"/>
    </row>
    <row r="19" spans="1:44" s="63" customFormat="1" ht="26.25" customHeight="1" x14ac:dyDescent="0.25">
      <c r="A19" s="74"/>
      <c r="B19" s="82"/>
      <c r="C19" s="16" t="s">
        <v>22</v>
      </c>
      <c r="D19" s="71">
        <f t="shared" si="0"/>
        <v>1532.6000000000001</v>
      </c>
      <c r="E19" s="71">
        <f t="shared" si="0"/>
        <v>1531.9</v>
      </c>
      <c r="F19" s="26">
        <f t="shared" si="1"/>
        <v>99.954325981991389</v>
      </c>
      <c r="G19" s="26">
        <v>0</v>
      </c>
      <c r="H19" s="26">
        <v>0</v>
      </c>
      <c r="I19" s="28" t="e">
        <v>#DIV/0!</v>
      </c>
      <c r="J19" s="26">
        <v>0</v>
      </c>
      <c r="K19" s="28">
        <v>0</v>
      </c>
      <c r="L19" s="28" t="e">
        <v>#DIV/0!</v>
      </c>
      <c r="M19" s="26">
        <f>10.4+527</f>
        <v>537.4</v>
      </c>
      <c r="N19" s="26">
        <v>512.11</v>
      </c>
      <c r="O19" s="28">
        <f>N19/M19*100</f>
        <v>95.294008187569787</v>
      </c>
      <c r="P19" s="26">
        <v>132</v>
      </c>
      <c r="Q19" s="26">
        <v>103.46</v>
      </c>
      <c r="R19" s="28">
        <f>P19/Q19*100</f>
        <v>127.58554030543206</v>
      </c>
      <c r="S19" s="26">
        <v>10.5</v>
      </c>
      <c r="T19" s="26">
        <v>5.95</v>
      </c>
      <c r="U19" s="28">
        <f>T19/S19*100</f>
        <v>56.666666666666664</v>
      </c>
      <c r="V19" s="26">
        <v>99.6</v>
      </c>
      <c r="W19" s="57">
        <v>36.54</v>
      </c>
      <c r="X19" s="28">
        <f>W19/V19*100</f>
        <v>36.686746987951807</v>
      </c>
      <c r="Y19" s="26">
        <f>10.5+80.3</f>
        <v>90.8</v>
      </c>
      <c r="Z19" s="26">
        <v>90.75</v>
      </c>
      <c r="AA19" s="28">
        <f>Z19/Y19*100</f>
        <v>99.944933920704841</v>
      </c>
      <c r="AB19" s="26">
        <f>10.5+499.98-80.3-100</f>
        <v>330.18</v>
      </c>
      <c r="AC19" s="26">
        <v>394.85</v>
      </c>
      <c r="AD19" s="28">
        <f>AC19/AB19*100</f>
        <v>119.5862862680962</v>
      </c>
      <c r="AE19" s="26">
        <f>29.2</f>
        <v>29.2</v>
      </c>
      <c r="AF19" s="26">
        <f>33.06</f>
        <v>33.06</v>
      </c>
      <c r="AG19" s="28">
        <f>AF19/AE19*100</f>
        <v>113.2191780821918</v>
      </c>
      <c r="AH19" s="26">
        <f>81.9</f>
        <v>81.900000000000006</v>
      </c>
      <c r="AI19" s="26">
        <v>6</v>
      </c>
      <c r="AJ19" s="28">
        <f>AI19/AH19*100</f>
        <v>7.3260073260073248</v>
      </c>
      <c r="AK19" s="26">
        <f>10.5+50</f>
        <v>60.5</v>
      </c>
      <c r="AL19" s="26">
        <v>37.33</v>
      </c>
      <c r="AM19" s="28">
        <f>AL19/AK19*100</f>
        <v>61.702479338842977</v>
      </c>
      <c r="AN19" s="69">
        <f>10.5+50.02+100</f>
        <v>160.52000000000001</v>
      </c>
      <c r="AO19" s="26">
        <v>311.85000000000002</v>
      </c>
      <c r="AP19" s="26">
        <f>AO19/AN19*100</f>
        <v>194.27485671567405</v>
      </c>
      <c r="AQ19" s="70"/>
      <c r="AR19" s="18"/>
    </row>
    <row r="20" spans="1:44" ht="26.25" customHeight="1" x14ac:dyDescent="0.25">
      <c r="A20" s="74"/>
      <c r="B20" s="82"/>
      <c r="C20" s="19" t="s">
        <v>23</v>
      </c>
      <c r="D20" s="42">
        <f t="shared" si="0"/>
        <v>5097.1000000000004</v>
      </c>
      <c r="E20" s="42">
        <f t="shared" si="0"/>
        <v>5097.09</v>
      </c>
      <c r="F20" s="26">
        <f t="shared" si="1"/>
        <v>99.99980381000961</v>
      </c>
      <c r="G20" s="31">
        <v>0</v>
      </c>
      <c r="H20" s="26">
        <v>0</v>
      </c>
      <c r="I20" s="28" t="e">
        <v>#DIV/0!</v>
      </c>
      <c r="J20" s="31">
        <v>0</v>
      </c>
      <c r="K20" s="28">
        <v>0</v>
      </c>
      <c r="L20" s="28" t="e">
        <v>#DIV/0!</v>
      </c>
      <c r="M20" s="31">
        <v>0</v>
      </c>
      <c r="N20" s="32">
        <v>0</v>
      </c>
      <c r="O20" s="28" t="e">
        <v>#DIV/0!</v>
      </c>
      <c r="P20" s="31">
        <v>0</v>
      </c>
      <c r="Q20" s="32">
        <v>0</v>
      </c>
      <c r="R20" s="29">
        <v>0</v>
      </c>
      <c r="S20" s="31">
        <v>500</v>
      </c>
      <c r="T20" s="32">
        <v>491.35</v>
      </c>
      <c r="U20" s="28">
        <f>T20/S20*100</f>
        <v>98.27</v>
      </c>
      <c r="V20" s="31">
        <v>478</v>
      </c>
      <c r="W20" s="39">
        <v>982.9</v>
      </c>
      <c r="X20" s="28">
        <f>W20/V20*100</f>
        <v>205.62761506276149</v>
      </c>
      <c r="Y20" s="31">
        <v>600</v>
      </c>
      <c r="Z20" s="32">
        <v>600</v>
      </c>
      <c r="AA20" s="28">
        <f>Z20/Y20*100</f>
        <v>100</v>
      </c>
      <c r="AB20" s="31">
        <v>1400</v>
      </c>
      <c r="AC20" s="26">
        <v>1415.46</v>
      </c>
      <c r="AD20" s="28">
        <f>AC20/AB20*100</f>
        <v>101.10428571428571</v>
      </c>
      <c r="AE20" s="31">
        <f>5097.1-500-478-600-1400</f>
        <v>2119.1000000000004</v>
      </c>
      <c r="AF20" s="26">
        <v>1607.38</v>
      </c>
      <c r="AG20" s="28">
        <f>AF20/AE20*100</f>
        <v>75.852012646878393</v>
      </c>
      <c r="AH20" s="31">
        <v>0</v>
      </c>
      <c r="AI20" s="26">
        <v>0</v>
      </c>
      <c r="AJ20" s="28">
        <v>0</v>
      </c>
      <c r="AK20" s="31">
        <v>0</v>
      </c>
      <c r="AL20" s="26">
        <v>0</v>
      </c>
      <c r="AM20" s="28" t="e">
        <v>#DIV/0!</v>
      </c>
      <c r="AN20" s="49">
        <v>0</v>
      </c>
      <c r="AO20" s="26">
        <v>0</v>
      </c>
      <c r="AP20" s="45" t="e">
        <v>#DIV/0!</v>
      </c>
      <c r="AQ20" s="21"/>
      <c r="AR20" s="8"/>
    </row>
    <row r="21" spans="1:44" ht="34.5" customHeight="1" x14ac:dyDescent="0.25">
      <c r="A21" s="75"/>
      <c r="B21" s="83"/>
      <c r="C21" s="16" t="s">
        <v>24</v>
      </c>
      <c r="D21" s="42">
        <f>G21+J21+M21+P21+S21+V21+Y21+AB21+AE21+AH21+AK21+AN21</f>
        <v>0</v>
      </c>
      <c r="E21" s="42">
        <f>H21+K21+N21+Q21+T21+W21+Z21+AC21+AF21+AI21+AL21+AO21</f>
        <v>0</v>
      </c>
      <c r="F21" s="26" t="e">
        <v>#DIV/0!</v>
      </c>
      <c r="G21" s="31">
        <v>0</v>
      </c>
      <c r="H21" s="26">
        <v>0</v>
      </c>
      <c r="I21" s="28" t="e">
        <v>#DIV/0!</v>
      </c>
      <c r="J21" s="31">
        <v>0</v>
      </c>
      <c r="K21" s="28">
        <v>0</v>
      </c>
      <c r="L21" s="28" t="e">
        <v>#DIV/0!</v>
      </c>
      <c r="M21" s="31">
        <v>0</v>
      </c>
      <c r="N21" s="32">
        <v>0</v>
      </c>
      <c r="O21" s="28" t="e">
        <v>#DIV/0!</v>
      </c>
      <c r="P21" s="31">
        <v>0</v>
      </c>
      <c r="Q21" s="32">
        <v>0</v>
      </c>
      <c r="R21" s="29" t="e">
        <v>#DIV/0!</v>
      </c>
      <c r="S21" s="31">
        <v>0</v>
      </c>
      <c r="T21" s="32">
        <v>0</v>
      </c>
      <c r="U21" s="28" t="e">
        <v>#DIV/0!</v>
      </c>
      <c r="V21" s="31">
        <v>0</v>
      </c>
      <c r="W21" s="39">
        <v>0</v>
      </c>
      <c r="X21" s="28" t="e">
        <v>#DIV/0!</v>
      </c>
      <c r="Y21" s="31">
        <v>0</v>
      </c>
      <c r="Z21" s="32">
        <v>0</v>
      </c>
      <c r="AA21" s="28" t="e">
        <v>#DIV/0!</v>
      </c>
      <c r="AB21" s="31">
        <v>0</v>
      </c>
      <c r="AC21" s="32">
        <v>0</v>
      </c>
      <c r="AD21" s="28" t="e">
        <v>#DIV/0!</v>
      </c>
      <c r="AE21" s="31">
        <v>0</v>
      </c>
      <c r="AF21" s="32">
        <v>0</v>
      </c>
      <c r="AG21" s="28" t="e">
        <v>#DIV/0!</v>
      </c>
      <c r="AH21" s="31">
        <v>0</v>
      </c>
      <c r="AI21" s="32">
        <v>0</v>
      </c>
      <c r="AJ21" s="28" t="e">
        <v>#DIV/0!</v>
      </c>
      <c r="AK21" s="31">
        <v>0</v>
      </c>
      <c r="AL21" s="32">
        <v>0</v>
      </c>
      <c r="AM21" s="28" t="e">
        <v>#DIV/0!</v>
      </c>
      <c r="AN21" s="49">
        <v>0</v>
      </c>
      <c r="AO21" s="32">
        <v>0</v>
      </c>
      <c r="AP21" s="32" t="e">
        <v>#DIV/0!</v>
      </c>
      <c r="AQ21" s="21"/>
      <c r="AR21" s="8"/>
    </row>
    <row r="22" spans="1:44" ht="37.5" customHeight="1" x14ac:dyDescent="0.25">
      <c r="A22" s="73" t="s">
        <v>26</v>
      </c>
      <c r="B22" s="76" t="s">
        <v>34</v>
      </c>
      <c r="C22" s="16" t="s">
        <v>20</v>
      </c>
      <c r="D22" s="40">
        <f>G22+J22+M22+P22+S22+V22+Y22+AB22+AE22+AH22+AK22+AN22</f>
        <v>3910.7599999999998</v>
      </c>
      <c r="E22" s="40">
        <f>H22+K22+N22+Q22+T22+W22+Z22+AC22+AF22+AI22+AL22+AO22</f>
        <v>3894.75</v>
      </c>
      <c r="F22" s="33">
        <f>E22/D22*100</f>
        <v>99.59061665763177</v>
      </c>
      <c r="G22" s="33">
        <f>G23+G24+G25+G26</f>
        <v>0</v>
      </c>
      <c r="H22" s="33">
        <f>H23+H24+H25+H26</f>
        <v>0</v>
      </c>
      <c r="I22" s="34" t="e">
        <v>#DIV/0!</v>
      </c>
      <c r="J22" s="33">
        <f>J23+J24+J25+J26</f>
        <v>10.4</v>
      </c>
      <c r="K22" s="34">
        <f>K23+K24+K25+K26</f>
        <v>224.48</v>
      </c>
      <c r="L22" s="34">
        <f>K22/J22*100</f>
        <v>2158.4615384615381</v>
      </c>
      <c r="M22" s="33">
        <f>M23+M24+M25+M26</f>
        <v>351.2</v>
      </c>
      <c r="N22" s="33">
        <f>N23+N24+N25+N26</f>
        <v>131.97999999999999</v>
      </c>
      <c r="O22" s="34">
        <f>N22/M22*100</f>
        <v>37.579726651480641</v>
      </c>
      <c r="P22" s="33">
        <f>P23+P24+P25+P26</f>
        <v>609.69000000000005</v>
      </c>
      <c r="Q22" s="33">
        <f>Q23+Q24+Q25+Q26</f>
        <v>290.11</v>
      </c>
      <c r="R22" s="34">
        <f>Q22/P22*100</f>
        <v>47.583198018665222</v>
      </c>
      <c r="S22" s="33">
        <f>S23+S24+S25+S26</f>
        <v>646</v>
      </c>
      <c r="T22" s="33">
        <f>T23+T24+T26</f>
        <v>532</v>
      </c>
      <c r="U22" s="34">
        <f>T22/S22*100</f>
        <v>82.35294117647058</v>
      </c>
      <c r="V22" s="33">
        <f>V23+V24+V25+V26</f>
        <v>597.70000000000005</v>
      </c>
      <c r="W22" s="40">
        <f>W23+W24+W25</f>
        <v>512.98</v>
      </c>
      <c r="X22" s="34">
        <f>W22/V22*100</f>
        <v>85.825665049355862</v>
      </c>
      <c r="Y22" s="33">
        <f>Y23+Y24+Y25+Y26</f>
        <v>811.4</v>
      </c>
      <c r="Z22" s="33">
        <f>Z23+Z24+Z25+Z26</f>
        <v>863.39</v>
      </c>
      <c r="AA22" s="34">
        <f>Z22/Y22*100</f>
        <v>106.40744392408183</v>
      </c>
      <c r="AB22" s="33">
        <f>AB23+AB24+AB25+AB26</f>
        <v>10.8</v>
      </c>
      <c r="AC22" s="33">
        <f>AC23</f>
        <v>18</v>
      </c>
      <c r="AD22" s="34">
        <f>AC22/AB22*100</f>
        <v>166.66666666666666</v>
      </c>
      <c r="AE22" s="33">
        <f>AE23+AE24+AE25+AE26</f>
        <v>722.76</v>
      </c>
      <c r="AF22" s="33">
        <f>AF23+AF24+AF25</f>
        <v>1070</v>
      </c>
      <c r="AG22" s="34">
        <f>AF22/AE22*100</f>
        <v>148.04361060379657</v>
      </c>
      <c r="AH22" s="33">
        <f>AH23+AH24+AH25+AH26</f>
        <v>10</v>
      </c>
      <c r="AI22" s="33">
        <v>10</v>
      </c>
      <c r="AJ22" s="34">
        <v>0</v>
      </c>
      <c r="AK22" s="33">
        <f>AK23+AK24+AK25+AK26</f>
        <v>140.81</v>
      </c>
      <c r="AL22" s="33">
        <f>AL23</f>
        <v>241.81</v>
      </c>
      <c r="AM22" s="34">
        <f>AL22/AK22*100</f>
        <v>171.72786023719905</v>
      </c>
      <c r="AN22" s="50">
        <f>AN23+AN24+AN25+AN26</f>
        <v>0</v>
      </c>
      <c r="AO22" s="33">
        <v>0</v>
      </c>
      <c r="AP22" s="33" t="e">
        <v>#DIV/0!</v>
      </c>
      <c r="AQ22" s="17"/>
      <c r="AR22" s="44">
        <v>2</v>
      </c>
    </row>
    <row r="23" spans="1:44" ht="26.25" customHeight="1" x14ac:dyDescent="0.25">
      <c r="A23" s="74"/>
      <c r="B23" s="77"/>
      <c r="C23" s="16" t="s">
        <v>21</v>
      </c>
      <c r="D23" s="42">
        <f t="shared" ref="D23:E31" si="6">G23+J23+M23+P23+S23+V23+Y23+AB23+AE23+AH23+AK23+AN23</f>
        <v>3640.7599999999998</v>
      </c>
      <c r="E23" s="42">
        <f t="shared" si="6"/>
        <v>3624.75</v>
      </c>
      <c r="F23" s="26">
        <f>E23/D23*100</f>
        <v>99.56025664971051</v>
      </c>
      <c r="G23" s="31">
        <v>0</v>
      </c>
      <c r="H23" s="26">
        <v>0</v>
      </c>
      <c r="I23" s="28" t="e">
        <v>#DIV/0!</v>
      </c>
      <c r="J23" s="31">
        <v>10.4</v>
      </c>
      <c r="K23" s="28">
        <v>224.48</v>
      </c>
      <c r="L23" s="28">
        <f>K23/J23*100</f>
        <v>2158.4615384615381</v>
      </c>
      <c r="M23" s="31">
        <f>101.2+250</f>
        <v>351.2</v>
      </c>
      <c r="N23" s="26">
        <v>131.97999999999999</v>
      </c>
      <c r="O23" s="28">
        <f>N23/M23*100</f>
        <v>37.579726651480641</v>
      </c>
      <c r="P23" s="31">
        <f>14.2+51+10+534.49</f>
        <v>609.69000000000005</v>
      </c>
      <c r="Q23" s="26">
        <v>290.11</v>
      </c>
      <c r="R23" s="29">
        <f>Q23/P23*100</f>
        <v>47.583198018665222</v>
      </c>
      <c r="S23" s="31">
        <f>596+50</f>
        <v>646</v>
      </c>
      <c r="T23" s="26">
        <v>532</v>
      </c>
      <c r="U23" s="28">
        <f>T23/S23*100</f>
        <v>82.35294117647058</v>
      </c>
      <c r="V23" s="56">
        <f>307.7+20</f>
        <v>327.7</v>
      </c>
      <c r="W23" s="57">
        <v>242.98</v>
      </c>
      <c r="X23" s="28">
        <f>W23/V23*100</f>
        <v>74.147085749160809</v>
      </c>
      <c r="Y23" s="31">
        <f>882.1-70.7</f>
        <v>811.4</v>
      </c>
      <c r="Z23" s="26">
        <v>863.39</v>
      </c>
      <c r="AA23" s="28">
        <f>Z23/Y23*100</f>
        <v>106.40744392408183</v>
      </c>
      <c r="AB23" s="31">
        <v>10.8</v>
      </c>
      <c r="AC23" s="26">
        <v>18</v>
      </c>
      <c r="AD23" s="28">
        <f>AC23/AB23*100</f>
        <v>166.66666666666666</v>
      </c>
      <c r="AE23" s="31">
        <f>1000-177.24-100</f>
        <v>722.76</v>
      </c>
      <c r="AF23" s="26">
        <v>1070</v>
      </c>
      <c r="AG23" s="28">
        <f>AF23/AE23*100</f>
        <v>148.04361060379657</v>
      </c>
      <c r="AH23" s="31">
        <v>10</v>
      </c>
      <c r="AI23" s="26">
        <v>10</v>
      </c>
      <c r="AJ23" s="28">
        <f>AI23/AH23*100</f>
        <v>100</v>
      </c>
      <c r="AK23" s="31">
        <f>50.8+190+20-250+0.01+100+30</f>
        <v>140.81</v>
      </c>
      <c r="AL23" s="26">
        <v>241.81</v>
      </c>
      <c r="AM23" s="28">
        <f>AL23/AK23*100</f>
        <v>171.72786023719905</v>
      </c>
      <c r="AN23" s="49">
        <v>0</v>
      </c>
      <c r="AO23" s="26">
        <v>0</v>
      </c>
      <c r="AP23" s="45" t="e">
        <v>#DIV/0!</v>
      </c>
      <c r="AQ23" s="20"/>
      <c r="AR23" s="8"/>
    </row>
    <row r="24" spans="1:44" ht="26.25" customHeight="1" x14ac:dyDescent="0.25">
      <c r="A24" s="74"/>
      <c r="B24" s="77"/>
      <c r="C24" s="19" t="s">
        <v>22</v>
      </c>
      <c r="D24" s="42">
        <f t="shared" si="6"/>
        <v>148.5</v>
      </c>
      <c r="E24" s="42">
        <f t="shared" si="6"/>
        <v>148.5</v>
      </c>
      <c r="F24" s="26">
        <f>E24/D24*100</f>
        <v>100</v>
      </c>
      <c r="G24" s="31">
        <v>0</v>
      </c>
      <c r="H24" s="26">
        <v>0</v>
      </c>
      <c r="I24" s="28" t="e">
        <v>#DIV/0!</v>
      </c>
      <c r="J24" s="31">
        <v>0</v>
      </c>
      <c r="K24" s="28">
        <v>0</v>
      </c>
      <c r="L24" s="28" t="e">
        <v>#DIV/0!</v>
      </c>
      <c r="M24" s="31">
        <v>0</v>
      </c>
      <c r="N24" s="26">
        <v>0</v>
      </c>
      <c r="O24" s="28" t="e">
        <v>#DIV/0!</v>
      </c>
      <c r="P24" s="31">
        <v>0</v>
      </c>
      <c r="Q24" s="32">
        <v>0</v>
      </c>
      <c r="R24" s="29" t="e">
        <v>#DIV/0!</v>
      </c>
      <c r="S24" s="31">
        <v>0</v>
      </c>
      <c r="T24" s="32">
        <v>0</v>
      </c>
      <c r="U24" s="28">
        <v>0</v>
      </c>
      <c r="V24" s="31">
        <v>148.5</v>
      </c>
      <c r="W24" s="39">
        <v>148.5</v>
      </c>
      <c r="X24" s="28">
        <f>W24/V24*100</f>
        <v>100</v>
      </c>
      <c r="Y24" s="31">
        <v>0</v>
      </c>
      <c r="Z24" s="32">
        <v>0</v>
      </c>
      <c r="AA24" s="28" t="e">
        <f>Z24/Y24*100</f>
        <v>#DIV/0!</v>
      </c>
      <c r="AB24" s="31">
        <v>0</v>
      </c>
      <c r="AC24" s="26">
        <v>0</v>
      </c>
      <c r="AD24" s="28" t="e">
        <v>#DIV/0!</v>
      </c>
      <c r="AE24" s="31">
        <v>0</v>
      </c>
      <c r="AF24" s="26">
        <v>0</v>
      </c>
      <c r="AG24" s="28" t="e">
        <f>AF24/AE24*100</f>
        <v>#DIV/0!</v>
      </c>
      <c r="AH24" s="31">
        <v>0</v>
      </c>
      <c r="AI24" s="26">
        <v>0</v>
      </c>
      <c r="AJ24" s="28" t="e">
        <v>#DIV/0!</v>
      </c>
      <c r="AK24" s="31">
        <v>0</v>
      </c>
      <c r="AL24" s="32">
        <v>0</v>
      </c>
      <c r="AM24" s="28" t="e">
        <v>#DIV/0!</v>
      </c>
      <c r="AN24" s="49">
        <v>0</v>
      </c>
      <c r="AO24" s="32">
        <v>0</v>
      </c>
      <c r="AP24" s="45" t="e">
        <v>#DIV/0!</v>
      </c>
      <c r="AQ24" s="21"/>
      <c r="AR24" s="8"/>
    </row>
    <row r="25" spans="1:44" ht="26.25" customHeight="1" x14ac:dyDescent="0.25">
      <c r="A25" s="74"/>
      <c r="B25" s="77"/>
      <c r="C25" s="19" t="s">
        <v>23</v>
      </c>
      <c r="D25" s="42">
        <f t="shared" si="6"/>
        <v>121.5</v>
      </c>
      <c r="E25" s="42">
        <f t="shared" si="6"/>
        <v>121.5</v>
      </c>
      <c r="F25" s="26">
        <f>E25/D25*100</f>
        <v>100</v>
      </c>
      <c r="G25" s="31">
        <v>0</v>
      </c>
      <c r="H25" s="26">
        <v>0</v>
      </c>
      <c r="I25" s="28" t="e">
        <v>#DIV/0!</v>
      </c>
      <c r="J25" s="31">
        <v>0</v>
      </c>
      <c r="K25" s="28">
        <v>0</v>
      </c>
      <c r="L25" s="28" t="e">
        <v>#DIV/0!</v>
      </c>
      <c r="M25" s="31">
        <v>0</v>
      </c>
      <c r="N25" s="26">
        <v>0</v>
      </c>
      <c r="O25" s="28" t="e">
        <v>#DIV/0!</v>
      </c>
      <c r="P25" s="31">
        <v>0</v>
      </c>
      <c r="Q25" s="32">
        <v>0</v>
      </c>
      <c r="R25" s="29" t="e">
        <v>#DIV/0!</v>
      </c>
      <c r="S25" s="31">
        <v>0</v>
      </c>
      <c r="T25" s="32">
        <v>0</v>
      </c>
      <c r="U25" s="28">
        <v>0</v>
      </c>
      <c r="V25" s="31">
        <v>121.5</v>
      </c>
      <c r="W25" s="39">
        <v>121.5</v>
      </c>
      <c r="X25" s="28">
        <f>W25/V25*100</f>
        <v>100</v>
      </c>
      <c r="Y25" s="31">
        <v>0</v>
      </c>
      <c r="Z25" s="32">
        <v>0</v>
      </c>
      <c r="AA25" s="28" t="e">
        <v>#DIV/0!</v>
      </c>
      <c r="AB25" s="31">
        <v>0</v>
      </c>
      <c r="AC25" s="32">
        <v>0</v>
      </c>
      <c r="AD25" s="28" t="e">
        <v>#DIV/0!</v>
      </c>
      <c r="AE25" s="31">
        <v>0</v>
      </c>
      <c r="AF25" s="32">
        <v>0</v>
      </c>
      <c r="AG25" s="28" t="e">
        <f>AF25/AE25*100</f>
        <v>#DIV/0!</v>
      </c>
      <c r="AH25" s="31">
        <v>0</v>
      </c>
      <c r="AI25" s="32">
        <v>0</v>
      </c>
      <c r="AJ25" s="28" t="e">
        <v>#DIV/0!</v>
      </c>
      <c r="AK25" s="31">
        <v>0</v>
      </c>
      <c r="AL25" s="32">
        <v>0</v>
      </c>
      <c r="AM25" s="28" t="e">
        <v>#DIV/0!</v>
      </c>
      <c r="AN25" s="49">
        <v>0</v>
      </c>
      <c r="AO25" s="32">
        <v>0</v>
      </c>
      <c r="AP25" s="32" t="e">
        <v>#DIV/0!</v>
      </c>
      <c r="AQ25" s="21"/>
      <c r="AR25" s="8"/>
    </row>
    <row r="26" spans="1:44" ht="26.25" customHeight="1" x14ac:dyDescent="0.25">
      <c r="A26" s="75"/>
      <c r="B26" s="78"/>
      <c r="C26" s="16" t="s">
        <v>24</v>
      </c>
      <c r="D26" s="42">
        <f t="shared" si="6"/>
        <v>0</v>
      </c>
      <c r="E26" s="42">
        <f t="shared" si="6"/>
        <v>0</v>
      </c>
      <c r="F26" s="26" t="e">
        <v>#DIV/0!</v>
      </c>
      <c r="G26" s="31">
        <v>0</v>
      </c>
      <c r="H26" s="26">
        <v>0</v>
      </c>
      <c r="I26" s="28" t="e">
        <v>#DIV/0!</v>
      </c>
      <c r="J26" s="31">
        <v>0</v>
      </c>
      <c r="K26" s="28">
        <v>0</v>
      </c>
      <c r="L26" s="28" t="e">
        <v>#DIV/0!</v>
      </c>
      <c r="M26" s="31">
        <v>0</v>
      </c>
      <c r="N26" s="32">
        <v>0</v>
      </c>
      <c r="O26" s="28" t="e">
        <v>#DIV/0!</v>
      </c>
      <c r="P26" s="31">
        <v>0</v>
      </c>
      <c r="Q26" s="32">
        <v>0</v>
      </c>
      <c r="R26" s="29" t="e">
        <v>#DIV/0!</v>
      </c>
      <c r="S26" s="31">
        <v>0</v>
      </c>
      <c r="T26" s="32">
        <v>0</v>
      </c>
      <c r="U26" s="28" t="e">
        <v>#DIV/0!</v>
      </c>
      <c r="V26" s="31">
        <v>0</v>
      </c>
      <c r="W26" s="39">
        <v>0</v>
      </c>
      <c r="X26" s="28" t="e">
        <v>#DIV/0!</v>
      </c>
      <c r="Y26" s="31">
        <v>0</v>
      </c>
      <c r="Z26" s="32">
        <v>0</v>
      </c>
      <c r="AA26" s="28" t="e">
        <v>#DIV/0!</v>
      </c>
      <c r="AB26" s="31">
        <v>0</v>
      </c>
      <c r="AC26" s="32">
        <v>0</v>
      </c>
      <c r="AD26" s="28" t="e">
        <v>#DIV/0!</v>
      </c>
      <c r="AE26" s="31">
        <v>0</v>
      </c>
      <c r="AF26" s="32">
        <v>0</v>
      </c>
      <c r="AG26" s="28" t="e">
        <v>#DIV/0!</v>
      </c>
      <c r="AH26" s="31">
        <v>0</v>
      </c>
      <c r="AI26" s="32">
        <v>0</v>
      </c>
      <c r="AJ26" s="28" t="e">
        <v>#DIV/0!</v>
      </c>
      <c r="AK26" s="31">
        <v>0</v>
      </c>
      <c r="AL26" s="32">
        <v>0</v>
      </c>
      <c r="AM26" s="28" t="e">
        <v>#DIV/0!</v>
      </c>
      <c r="AN26" s="49">
        <v>0</v>
      </c>
      <c r="AO26" s="32">
        <v>0</v>
      </c>
      <c r="AP26" s="32" t="e">
        <v>#DIV/0!</v>
      </c>
      <c r="AQ26" s="21"/>
      <c r="AR26" s="8"/>
    </row>
    <row r="27" spans="1:44" ht="39" customHeight="1" x14ac:dyDescent="0.25">
      <c r="A27" s="73" t="s">
        <v>32</v>
      </c>
      <c r="B27" s="76" t="s">
        <v>35</v>
      </c>
      <c r="C27" s="22" t="s">
        <v>20</v>
      </c>
      <c r="D27" s="41">
        <f t="shared" si="6"/>
        <v>499458.42000000004</v>
      </c>
      <c r="E27" s="40">
        <f t="shared" si="6"/>
        <v>465205.17000000004</v>
      </c>
      <c r="F27" s="33">
        <f>E27/D27*100</f>
        <v>93.141921603804377</v>
      </c>
      <c r="G27" s="35">
        <f>G28+G29+G30+G31</f>
        <v>26270.399999999998</v>
      </c>
      <c r="H27" s="35">
        <f>H28+H29+H30+H31</f>
        <v>13896.74</v>
      </c>
      <c r="I27" s="34">
        <f>H27/G27*100</f>
        <v>52.898851939825818</v>
      </c>
      <c r="J27" s="35">
        <f>J28+J29+J30+J31</f>
        <v>33687.53</v>
      </c>
      <c r="K27" s="34">
        <f>K28+K29+K30+K31</f>
        <v>42110.17</v>
      </c>
      <c r="L27" s="34">
        <f>K27/J27*100</f>
        <v>125.00224860653186</v>
      </c>
      <c r="M27" s="35">
        <f>M28+M29+M30+M31</f>
        <v>37362.6</v>
      </c>
      <c r="N27" s="35">
        <f>N28+N29+N30+N31</f>
        <v>36730.910000000003</v>
      </c>
      <c r="O27" s="34">
        <f>N27/M27*100</f>
        <v>98.309298603416266</v>
      </c>
      <c r="P27" s="35">
        <f>P28+P29+P30+P31</f>
        <v>47452</v>
      </c>
      <c r="Q27" s="35">
        <f>Q28+Q29+Q30+Q31</f>
        <v>38083.69</v>
      </c>
      <c r="R27" s="34">
        <f>Q27/P27*100</f>
        <v>80.257291578858641</v>
      </c>
      <c r="S27" s="35">
        <f>S28+S29+S30+S31</f>
        <v>42529</v>
      </c>
      <c r="T27" s="35">
        <f>T28+T29+T30+T31</f>
        <v>38705.61</v>
      </c>
      <c r="U27" s="34">
        <f>T27/S27*100</f>
        <v>91.009922641021419</v>
      </c>
      <c r="V27" s="35">
        <f>V28+V29+V30+V31</f>
        <v>53815.200000000004</v>
      </c>
      <c r="W27" s="41">
        <f>W28</f>
        <v>72742.009999999995</v>
      </c>
      <c r="X27" s="34">
        <f>W27/V27*100</f>
        <v>135.17000773015801</v>
      </c>
      <c r="Y27" s="35">
        <f>Y28+Y29+Y30+Y31</f>
        <v>43062.799999999996</v>
      </c>
      <c r="Z27" s="35">
        <f>Z28+Z29+Z30+Z31</f>
        <v>37155.06</v>
      </c>
      <c r="AA27" s="34">
        <f>Z27/Y27*100</f>
        <v>86.28110573395135</v>
      </c>
      <c r="AB27" s="35">
        <f>AB28+AB29+AB30+AB31</f>
        <v>34357.9</v>
      </c>
      <c r="AC27" s="33">
        <f>AC28</f>
        <v>26813.97</v>
      </c>
      <c r="AD27" s="34">
        <f>AC27/AB27*100</f>
        <v>78.043099258103666</v>
      </c>
      <c r="AE27" s="35">
        <f>AE28+AE29+AE30+AE31</f>
        <v>33627.490000000005</v>
      </c>
      <c r="AF27" s="35">
        <f>AF28</f>
        <v>29400.37</v>
      </c>
      <c r="AG27" s="34">
        <f>AF27/AE27*100</f>
        <v>87.42957027122749</v>
      </c>
      <c r="AH27" s="35">
        <f>AH28+AH29+AH30+AH31</f>
        <v>43197.5</v>
      </c>
      <c r="AI27" s="35">
        <f>AI28</f>
        <v>33651</v>
      </c>
      <c r="AJ27" s="34">
        <f>AI27/AH27*100</f>
        <v>77.900341454945305</v>
      </c>
      <c r="AK27" s="35">
        <f>AK28+AK29+AK30+AK31</f>
        <v>42296.7</v>
      </c>
      <c r="AL27" s="35">
        <f>AL28</f>
        <v>35712.199999999997</v>
      </c>
      <c r="AM27" s="34">
        <f>AL27/AK27*100</f>
        <v>84.4325916679079</v>
      </c>
      <c r="AN27" s="51">
        <f>AN28+AN29+AN30+AN31</f>
        <v>61799.3</v>
      </c>
      <c r="AO27" s="35">
        <f>AO28</f>
        <v>60203.44</v>
      </c>
      <c r="AP27" s="35">
        <f>AO27/AN27*100</f>
        <v>97.417673015713774</v>
      </c>
      <c r="AQ27" s="17"/>
      <c r="AR27" s="61">
        <v>3</v>
      </c>
    </row>
    <row r="28" spans="1:44" ht="26.25" customHeight="1" x14ac:dyDescent="0.25">
      <c r="A28" s="74"/>
      <c r="B28" s="77"/>
      <c r="C28" s="16" t="s">
        <v>21</v>
      </c>
      <c r="D28" s="43">
        <f t="shared" si="6"/>
        <v>499458.42000000004</v>
      </c>
      <c r="E28" s="42">
        <f t="shared" si="6"/>
        <v>465205.17000000004</v>
      </c>
      <c r="F28" s="26">
        <f>E28/D28*100</f>
        <v>93.141921603804377</v>
      </c>
      <c r="G28" s="31">
        <f>1456.4+4345.6+7280+7500+2694.6+2993.8</f>
        <v>26270.399999999998</v>
      </c>
      <c r="H28" s="62">
        <v>13896.74</v>
      </c>
      <c r="I28" s="28">
        <f>H28/G28*100</f>
        <v>52.898851939825818</v>
      </c>
      <c r="J28" s="31">
        <f>3864+4155.6+6398.7+10900+2644.6+5724.63</f>
        <v>33687.53</v>
      </c>
      <c r="K28" s="28">
        <v>42110.17</v>
      </c>
      <c r="L28" s="28">
        <f>K28/J28*100</f>
        <v>125.00224860653186</v>
      </c>
      <c r="M28" s="31">
        <f>2944+4248.8+10715.3+11100+2684+5670.5</f>
        <v>37362.6</v>
      </c>
      <c r="N28" s="26">
        <v>36730.910000000003</v>
      </c>
      <c r="O28" s="28">
        <f>N28/M28*100</f>
        <v>98.309298603416266</v>
      </c>
      <c r="P28" s="31">
        <f>2944+4095.6+14700+17200+2687.9+5824.5</f>
        <v>47452</v>
      </c>
      <c r="Q28" s="26">
        <v>38083.69</v>
      </c>
      <c r="R28" s="29">
        <f>Q28/P28*100</f>
        <v>80.257291578858641</v>
      </c>
      <c r="S28" s="31">
        <f>2944+5117+9350+16470+2742.1+5905.9</f>
        <v>42529</v>
      </c>
      <c r="T28" s="26">
        <v>38705.61</v>
      </c>
      <c r="U28" s="28">
        <f>T28/S28*100</f>
        <v>91.009922641021419</v>
      </c>
      <c r="V28" s="56">
        <f>7000+5382.4+14640+16108.2+2692.1+6019.3+1973.2</f>
        <v>53815.200000000004</v>
      </c>
      <c r="W28" s="57">
        <v>72742.009999999995</v>
      </c>
      <c r="X28" s="28">
        <f>W28/V28*100</f>
        <v>135.17000773015801</v>
      </c>
      <c r="Y28" s="31">
        <f>3950+5461.2+13900+11180+2692.1+5879.5</f>
        <v>43062.799999999996</v>
      </c>
      <c r="Z28" s="26">
        <v>37155.06</v>
      </c>
      <c r="AA28" s="28">
        <f>Z28/Y28*100</f>
        <v>86.28110573395135</v>
      </c>
      <c r="AB28" s="31">
        <f>1700+4089.5+8925.5+11145+2692.1+5805.8</f>
        <v>34357.9</v>
      </c>
      <c r="AC28" s="26">
        <v>26813.97</v>
      </c>
      <c r="AD28" s="28">
        <f>AC28/AB28*100</f>
        <v>78.043099258103666</v>
      </c>
      <c r="AE28" s="31">
        <f>2700+4024.4+7270+11150+2644.6+5810.8+27.69</f>
        <v>33627.490000000005</v>
      </c>
      <c r="AF28" s="26">
        <v>29400.37</v>
      </c>
      <c r="AG28" s="28">
        <f>AF28/AE28*100</f>
        <v>87.42957027122749</v>
      </c>
      <c r="AH28" s="31">
        <v>43197.5</v>
      </c>
      <c r="AI28" s="26">
        <v>33651</v>
      </c>
      <c r="AJ28" s="28">
        <f>AI28/AH28*100</f>
        <v>77.900341454945305</v>
      </c>
      <c r="AK28" s="31">
        <f>2944.4+4112+7420+8900+2737.1+5403.6+10779.6</f>
        <v>42296.7</v>
      </c>
      <c r="AL28" s="26">
        <v>35712.199999999997</v>
      </c>
      <c r="AM28" s="28">
        <f>AL28/AK28*100</f>
        <v>84.4325916679079</v>
      </c>
      <c r="AN28" s="49">
        <f>1500+4021.8+7357.4+646+2694.6+2597.2+42982.3</f>
        <v>61799.3</v>
      </c>
      <c r="AO28" s="26">
        <v>60203.44</v>
      </c>
      <c r="AP28" s="45">
        <f>AO28/AN28*100</f>
        <v>97.417673015713774</v>
      </c>
      <c r="AQ28" s="20"/>
      <c r="AR28" s="8"/>
    </row>
    <row r="29" spans="1:44" ht="26.25" customHeight="1" x14ac:dyDescent="0.25">
      <c r="A29" s="74"/>
      <c r="B29" s="77"/>
      <c r="C29" s="19" t="s">
        <v>22</v>
      </c>
      <c r="D29" s="43">
        <f t="shared" si="6"/>
        <v>0</v>
      </c>
      <c r="E29" s="42">
        <f t="shared" si="6"/>
        <v>0</v>
      </c>
      <c r="F29" s="26" t="e">
        <v>#DIV/0!</v>
      </c>
      <c r="G29" s="31">
        <v>0</v>
      </c>
      <c r="H29" s="26">
        <v>0</v>
      </c>
      <c r="I29" s="28" t="e">
        <v>#DIV/0!</v>
      </c>
      <c r="J29" s="31">
        <v>0</v>
      </c>
      <c r="K29" s="28">
        <v>0</v>
      </c>
      <c r="L29" s="28" t="e">
        <v>#DIV/0!</v>
      </c>
      <c r="M29" s="31">
        <v>0</v>
      </c>
      <c r="N29" s="26">
        <v>0</v>
      </c>
      <c r="O29" s="28" t="e">
        <v>#DIV/0!</v>
      </c>
      <c r="P29" s="31">
        <v>0</v>
      </c>
      <c r="Q29" s="32">
        <v>0</v>
      </c>
      <c r="R29" s="29" t="e">
        <v>#DIV/0!</v>
      </c>
      <c r="S29" s="31">
        <v>0</v>
      </c>
      <c r="T29" s="32">
        <v>0</v>
      </c>
      <c r="U29" s="28" t="e">
        <v>#DIV/0!</v>
      </c>
      <c r="V29" s="31">
        <v>0</v>
      </c>
      <c r="W29" s="39">
        <v>0</v>
      </c>
      <c r="X29" s="28" t="e">
        <v>#DIV/0!</v>
      </c>
      <c r="Y29" s="31">
        <v>0</v>
      </c>
      <c r="Z29" s="32">
        <v>0</v>
      </c>
      <c r="AA29" s="28" t="e">
        <v>#DIV/0!</v>
      </c>
      <c r="AB29" s="31">
        <v>0</v>
      </c>
      <c r="AC29" s="32">
        <v>0</v>
      </c>
      <c r="AD29" s="28" t="e">
        <v>#DIV/0!</v>
      </c>
      <c r="AE29" s="31">
        <v>0</v>
      </c>
      <c r="AF29" s="32">
        <v>0</v>
      </c>
      <c r="AG29" s="28" t="e">
        <v>#DIV/0!</v>
      </c>
      <c r="AH29" s="31">
        <v>0</v>
      </c>
      <c r="AI29" s="32">
        <v>0</v>
      </c>
      <c r="AJ29" s="28" t="e">
        <v>#DIV/0!</v>
      </c>
      <c r="AK29" s="31">
        <v>0</v>
      </c>
      <c r="AL29" s="32">
        <v>0</v>
      </c>
      <c r="AM29" s="28" t="e">
        <v>#DIV/0!</v>
      </c>
      <c r="AN29" s="49">
        <v>0</v>
      </c>
      <c r="AO29" s="32">
        <v>0</v>
      </c>
      <c r="AP29" s="45" t="e">
        <v>#DIV/0!</v>
      </c>
      <c r="AQ29" s="21"/>
      <c r="AR29" s="8"/>
    </row>
    <row r="30" spans="1:44" ht="26.25" customHeight="1" x14ac:dyDescent="0.25">
      <c r="A30" s="74"/>
      <c r="B30" s="77"/>
      <c r="C30" s="19" t="s">
        <v>23</v>
      </c>
      <c r="D30" s="43">
        <f t="shared" si="6"/>
        <v>0</v>
      </c>
      <c r="E30" s="42">
        <f t="shared" si="6"/>
        <v>0</v>
      </c>
      <c r="F30" s="26" t="e">
        <v>#DIV/0!</v>
      </c>
      <c r="G30" s="31">
        <v>0</v>
      </c>
      <c r="H30" s="26">
        <v>0</v>
      </c>
      <c r="I30" s="28" t="e">
        <v>#DIV/0!</v>
      </c>
      <c r="J30" s="31">
        <v>0</v>
      </c>
      <c r="K30" s="28">
        <v>0</v>
      </c>
      <c r="L30" s="28" t="e">
        <v>#DIV/0!</v>
      </c>
      <c r="M30" s="31">
        <v>0</v>
      </c>
      <c r="N30" s="32">
        <v>0</v>
      </c>
      <c r="O30" s="28" t="e">
        <v>#DIV/0!</v>
      </c>
      <c r="P30" s="31">
        <v>0</v>
      </c>
      <c r="Q30" s="32">
        <v>0</v>
      </c>
      <c r="R30" s="29" t="e">
        <v>#DIV/0!</v>
      </c>
      <c r="S30" s="31">
        <v>0</v>
      </c>
      <c r="T30" s="32">
        <v>0</v>
      </c>
      <c r="U30" s="28" t="e">
        <v>#DIV/0!</v>
      </c>
      <c r="V30" s="31">
        <v>0</v>
      </c>
      <c r="W30" s="39">
        <v>0</v>
      </c>
      <c r="X30" s="28" t="e">
        <v>#DIV/0!</v>
      </c>
      <c r="Y30" s="31">
        <v>0</v>
      </c>
      <c r="Z30" s="32">
        <v>0</v>
      </c>
      <c r="AA30" s="28" t="e">
        <v>#DIV/0!</v>
      </c>
      <c r="AB30" s="31">
        <v>0</v>
      </c>
      <c r="AC30" s="52">
        <v>0</v>
      </c>
      <c r="AD30" s="28" t="e">
        <v>#DIV/0!</v>
      </c>
      <c r="AE30" s="31">
        <v>0</v>
      </c>
      <c r="AF30" s="32">
        <v>0</v>
      </c>
      <c r="AG30" s="28" t="e">
        <v>#DIV/0!</v>
      </c>
      <c r="AH30" s="31">
        <v>0</v>
      </c>
      <c r="AI30" s="32">
        <v>0</v>
      </c>
      <c r="AJ30" s="28" t="e">
        <v>#DIV/0!</v>
      </c>
      <c r="AK30" s="31">
        <v>0</v>
      </c>
      <c r="AL30" s="32">
        <v>0</v>
      </c>
      <c r="AM30" s="28" t="e">
        <v>#DIV/0!</v>
      </c>
      <c r="AN30" s="49">
        <v>0</v>
      </c>
      <c r="AO30" s="32">
        <v>0</v>
      </c>
      <c r="AP30" s="32" t="e">
        <v>#DIV/0!</v>
      </c>
      <c r="AQ30" s="21"/>
      <c r="AR30" s="8"/>
    </row>
    <row r="31" spans="1:44" ht="26.25" customHeight="1" x14ac:dyDescent="0.25">
      <c r="A31" s="75"/>
      <c r="B31" s="78"/>
      <c r="C31" s="16" t="s">
        <v>24</v>
      </c>
      <c r="D31" s="43">
        <f t="shared" si="6"/>
        <v>0</v>
      </c>
      <c r="E31" s="42">
        <f t="shared" si="6"/>
        <v>0</v>
      </c>
      <c r="F31" s="26" t="e">
        <v>#DIV/0!</v>
      </c>
      <c r="G31" s="31">
        <v>0</v>
      </c>
      <c r="H31" s="26">
        <v>0</v>
      </c>
      <c r="I31" s="28" t="e">
        <v>#DIV/0!</v>
      </c>
      <c r="J31" s="31">
        <v>0</v>
      </c>
      <c r="K31" s="28">
        <v>0</v>
      </c>
      <c r="L31" s="28" t="e">
        <v>#DIV/0!</v>
      </c>
      <c r="M31" s="31">
        <v>0</v>
      </c>
      <c r="N31" s="32">
        <v>0</v>
      </c>
      <c r="O31" s="28" t="e">
        <v>#DIV/0!</v>
      </c>
      <c r="P31" s="31">
        <v>0</v>
      </c>
      <c r="Q31" s="32">
        <v>0</v>
      </c>
      <c r="R31" s="29" t="e">
        <v>#DIV/0!</v>
      </c>
      <c r="S31" s="31">
        <v>0</v>
      </c>
      <c r="T31" s="32">
        <v>0</v>
      </c>
      <c r="U31" s="28" t="e">
        <v>#DIV/0!</v>
      </c>
      <c r="V31" s="31">
        <v>0</v>
      </c>
      <c r="W31" s="39">
        <v>0</v>
      </c>
      <c r="X31" s="28" t="e">
        <v>#DIV/0!</v>
      </c>
      <c r="Y31" s="31">
        <v>0</v>
      </c>
      <c r="Z31" s="32">
        <v>0</v>
      </c>
      <c r="AA31" s="28" t="e">
        <v>#DIV/0!</v>
      </c>
      <c r="AB31" s="49">
        <v>0</v>
      </c>
      <c r="AC31" s="32">
        <v>0</v>
      </c>
      <c r="AD31" s="28" t="e">
        <v>#DIV/0!</v>
      </c>
      <c r="AE31" s="31">
        <v>0</v>
      </c>
      <c r="AF31" s="32">
        <v>0</v>
      </c>
      <c r="AG31" s="28" t="e">
        <v>#DIV/0!</v>
      </c>
      <c r="AH31" s="31">
        <v>0</v>
      </c>
      <c r="AI31" s="32">
        <v>0</v>
      </c>
      <c r="AJ31" s="28" t="e">
        <v>#DIV/0!</v>
      </c>
      <c r="AK31" s="31">
        <v>0</v>
      </c>
      <c r="AL31" s="32">
        <v>0</v>
      </c>
      <c r="AM31" s="28" t="e">
        <v>#DIV/0!</v>
      </c>
      <c r="AN31" s="31">
        <v>0</v>
      </c>
      <c r="AO31" s="32">
        <v>0</v>
      </c>
      <c r="AP31" s="32" t="e">
        <v>#DIV/0!</v>
      </c>
      <c r="AQ31" s="21"/>
      <c r="AR31" s="8"/>
    </row>
    <row r="32" spans="1:44" x14ac:dyDescent="0.25">
      <c r="A32" s="3"/>
      <c r="B32" s="64"/>
      <c r="C32" s="65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3"/>
      <c r="AO32" s="23"/>
      <c r="AP32" s="24"/>
      <c r="AQ32" s="24"/>
      <c r="AR32" s="3"/>
    </row>
    <row r="33" spans="1:44" ht="15" customHeight="1" x14ac:dyDescent="0.25">
      <c r="A33" s="3"/>
      <c r="B33" s="79" t="s">
        <v>42</v>
      </c>
      <c r="C33" s="79"/>
      <c r="D33" s="79"/>
      <c r="E33" s="79"/>
      <c r="F33" s="79"/>
      <c r="G33" s="79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3"/>
      <c r="AO33" s="23"/>
      <c r="AP33" s="24"/>
      <c r="AQ33" s="24"/>
      <c r="AR33" s="3"/>
    </row>
    <row r="34" spans="1:44" ht="32.25" customHeight="1" x14ac:dyDescent="0.25">
      <c r="A34" s="3"/>
      <c r="B34" s="80" t="s">
        <v>36</v>
      </c>
      <c r="C34" s="80"/>
      <c r="D34" s="80"/>
      <c r="E34" s="80"/>
      <c r="F34" s="80"/>
      <c r="G34" s="80"/>
      <c r="H34" s="80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3"/>
      <c r="AP34" s="24"/>
      <c r="AQ34" s="24"/>
      <c r="AR34" s="3"/>
    </row>
    <row r="35" spans="1:44" x14ac:dyDescent="0.25">
      <c r="B35" t="s">
        <v>27</v>
      </c>
      <c r="G35" s="36"/>
      <c r="M35" s="36"/>
    </row>
    <row r="36" spans="1:44" ht="15" customHeight="1" x14ac:dyDescent="0.25"/>
  </sheetData>
  <mergeCells count="34">
    <mergeCell ref="B10:B11"/>
    <mergeCell ref="A10:A11"/>
    <mergeCell ref="AL9:AP9"/>
    <mergeCell ref="M10:O10"/>
    <mergeCell ref="J10:L10"/>
    <mergeCell ref="G10:I10"/>
    <mergeCell ref="D10:F10"/>
    <mergeCell ref="C10:C11"/>
    <mergeCell ref="AB10:AD10"/>
    <mergeCell ref="Y10:AA10"/>
    <mergeCell ref="V10:X10"/>
    <mergeCell ref="S10:U10"/>
    <mergeCell ref="P10:R10"/>
    <mergeCell ref="E6:Y6"/>
    <mergeCell ref="D1:O1"/>
    <mergeCell ref="AL1:AP1"/>
    <mergeCell ref="Z2:AP2"/>
    <mergeCell ref="AL3:AP3"/>
    <mergeCell ref="E5:Y5"/>
    <mergeCell ref="E7:Y7"/>
    <mergeCell ref="A17:A21"/>
    <mergeCell ref="B17:B21"/>
    <mergeCell ref="AE10:AG10"/>
    <mergeCell ref="A12:A16"/>
    <mergeCell ref="B12:B16"/>
    <mergeCell ref="AK10:AM10"/>
    <mergeCell ref="AN10:AP10"/>
    <mergeCell ref="AH10:AJ10"/>
    <mergeCell ref="A22:A26"/>
    <mergeCell ref="B22:B26"/>
    <mergeCell ref="A27:A31"/>
    <mergeCell ref="B27:B31"/>
    <mergeCell ref="B33:G33"/>
    <mergeCell ref="B34:H34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3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2023-01-10T12:45:55Z</dcterms:modified>
</cp:coreProperties>
</file>