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2022" sheetId="31" r:id="rId1"/>
  </sheets>
  <definedNames>
    <definedName name="_xlnm.Print_Area" localSheetId="0">'2022'!$A$1:$AW$43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2" i="31" l="1"/>
  <c r="G13" i="31"/>
  <c r="H13" i="31"/>
  <c r="J13" i="31"/>
  <c r="K13" i="31"/>
  <c r="L13" i="31" s="1"/>
  <c r="M13" i="31"/>
  <c r="N13" i="31"/>
  <c r="P13" i="31"/>
  <c r="R13" i="31" s="1"/>
  <c r="S13" i="31"/>
  <c r="T13" i="31"/>
  <c r="U13" i="31" s="1"/>
  <c r="W13" i="31"/>
  <c r="Z13" i="31"/>
  <c r="AC13" i="31"/>
  <c r="AF13" i="31"/>
  <c r="AH13" i="31"/>
  <c r="AI13" i="31"/>
  <c r="AK13" i="31"/>
  <c r="AL13" i="31"/>
  <c r="AM13" i="31"/>
  <c r="AN13" i="31"/>
  <c r="G14" i="31"/>
  <c r="J14" i="31"/>
  <c r="L14" i="31" s="1"/>
  <c r="M14" i="31"/>
  <c r="P14" i="31"/>
  <c r="T14" i="31"/>
  <c r="V14" i="31"/>
  <c r="W14" i="31"/>
  <c r="X14" i="31" s="1"/>
  <c r="Z14" i="31"/>
  <c r="AC14" i="31"/>
  <c r="AE14" i="31"/>
  <c r="AF14" i="31"/>
  <c r="AG14" i="31" s="1"/>
  <c r="AH14" i="31"/>
  <c r="AI14" i="31"/>
  <c r="AK14" i="31"/>
  <c r="AL14" i="31"/>
  <c r="AN14" i="31"/>
  <c r="G15" i="31"/>
  <c r="H15" i="31"/>
  <c r="J15" i="31"/>
  <c r="M15" i="31"/>
  <c r="P15" i="31"/>
  <c r="V15" i="31"/>
  <c r="Y15" i="31"/>
  <c r="Z15" i="31"/>
  <c r="E15" i="31" s="1"/>
  <c r="AB15" i="31"/>
  <c r="AE15" i="31"/>
  <c r="AF15" i="31"/>
  <c r="AG15" i="31"/>
  <c r="AH15" i="31"/>
  <c r="AK15" i="31"/>
  <c r="AN15" i="31"/>
  <c r="G16" i="31"/>
  <c r="H16" i="31"/>
  <c r="E16" i="31" s="1"/>
  <c r="J16" i="31"/>
  <c r="M16" i="31"/>
  <c r="P16" i="31"/>
  <c r="S16" i="31"/>
  <c r="V16" i="31"/>
  <c r="AB16" i="31"/>
  <c r="AE16" i="31"/>
  <c r="AH16" i="31"/>
  <c r="AK16" i="31"/>
  <c r="AN16" i="31"/>
  <c r="G17" i="31"/>
  <c r="H17" i="31"/>
  <c r="J17" i="31"/>
  <c r="K17" i="31"/>
  <c r="L17" i="31"/>
  <c r="M17" i="31"/>
  <c r="N17" i="31"/>
  <c r="O17" i="31" s="1"/>
  <c r="P17" i="31"/>
  <c r="Q17" i="31"/>
  <c r="R17" i="31" s="1"/>
  <c r="T17" i="31"/>
  <c r="V17" i="31"/>
  <c r="W17" i="31"/>
  <c r="W12" i="31" s="1"/>
  <c r="Z17" i="31"/>
  <c r="AC17" i="31"/>
  <c r="AE17" i="31"/>
  <c r="AF17" i="31"/>
  <c r="AH17" i="31"/>
  <c r="AI17" i="31"/>
  <c r="AJ17" i="31"/>
  <c r="AK17" i="31"/>
  <c r="AL17" i="31"/>
  <c r="AM17" i="31" s="1"/>
  <c r="AN17" i="31"/>
  <c r="E18" i="31"/>
  <c r="L18" i="31"/>
  <c r="O18" i="31"/>
  <c r="R18" i="31"/>
  <c r="U18" i="31"/>
  <c r="X18" i="31"/>
  <c r="Y18" i="31"/>
  <c r="Y13" i="31" s="1"/>
  <c r="AD18" i="31"/>
  <c r="AG18" i="31"/>
  <c r="AJ18" i="31"/>
  <c r="AM18" i="31"/>
  <c r="E19" i="31"/>
  <c r="L19" i="31"/>
  <c r="S19" i="31"/>
  <c r="S17" i="31" s="1"/>
  <c r="X19" i="31"/>
  <c r="Y19" i="31"/>
  <c r="AA19" i="31" s="1"/>
  <c r="AD19" i="31" s="1"/>
  <c r="AB19" i="31"/>
  <c r="AB14" i="31" s="1"/>
  <c r="AG19" i="31"/>
  <c r="AJ19" i="31"/>
  <c r="AM19" i="31"/>
  <c r="D20" i="31"/>
  <c r="E20" i="31"/>
  <c r="F20" i="31"/>
  <c r="S20" i="31"/>
  <c r="S15" i="31" s="1"/>
  <c r="D21" i="31"/>
  <c r="E21" i="31"/>
  <c r="G22" i="31"/>
  <c r="H22" i="31"/>
  <c r="J22" i="31"/>
  <c r="K22" i="31"/>
  <c r="M22" i="31"/>
  <c r="N22" i="31"/>
  <c r="O22" i="31"/>
  <c r="P22" i="31"/>
  <c r="Q22" i="31"/>
  <c r="R22" i="31" s="1"/>
  <c r="S22" i="31"/>
  <c r="T22" i="31"/>
  <c r="U22" i="31" s="1"/>
  <c r="W22" i="31"/>
  <c r="Y22" i="31"/>
  <c r="Z22" i="31"/>
  <c r="AA22" i="31" s="1"/>
  <c r="AB22" i="31"/>
  <c r="AC22" i="31"/>
  <c r="AE22" i="31"/>
  <c r="AF22" i="31"/>
  <c r="AG22" i="31"/>
  <c r="AH22" i="31"/>
  <c r="AK22" i="31"/>
  <c r="AL22" i="31"/>
  <c r="AM22" i="31"/>
  <c r="AN22" i="31"/>
  <c r="D23" i="31"/>
  <c r="E23" i="31"/>
  <c r="F23" i="31"/>
  <c r="L23" i="31"/>
  <c r="O23" i="31"/>
  <c r="R23" i="31"/>
  <c r="U23" i="31"/>
  <c r="V23" i="31"/>
  <c r="V13" i="31" s="1"/>
  <c r="X23" i="31"/>
  <c r="AA23" i="31"/>
  <c r="AD23" i="31"/>
  <c r="AE23" i="31"/>
  <c r="AE13" i="31" s="1"/>
  <c r="AG23" i="31"/>
  <c r="AM23" i="31"/>
  <c r="D24" i="31"/>
  <c r="E24" i="31"/>
  <c r="F24" i="31"/>
  <c r="AA24" i="31"/>
  <c r="AG24" i="31"/>
  <c r="D25" i="31"/>
  <c r="E25" i="31"/>
  <c r="F25" i="31" s="1"/>
  <c r="AG25" i="31"/>
  <c r="D26" i="31"/>
  <c r="E26" i="31"/>
  <c r="G27" i="31"/>
  <c r="H27" i="31"/>
  <c r="I27" i="31"/>
  <c r="J27" i="31"/>
  <c r="K27" i="31"/>
  <c r="L27" i="31" s="1"/>
  <c r="M27" i="31"/>
  <c r="N27" i="31"/>
  <c r="O27" i="31" s="1"/>
  <c r="P27" i="31"/>
  <c r="Q27" i="31"/>
  <c r="S27" i="31"/>
  <c r="T27" i="31"/>
  <c r="U27" i="31"/>
  <c r="V27" i="31"/>
  <c r="W27" i="31"/>
  <c r="X27" i="31" s="1"/>
  <c r="Y27" i="31"/>
  <c r="Z27" i="31"/>
  <c r="AA27" i="31" s="1"/>
  <c r="AC27" i="31"/>
  <c r="AE27" i="31"/>
  <c r="AF27" i="31"/>
  <c r="AG27" i="31" s="1"/>
  <c r="AH27" i="31"/>
  <c r="AI27" i="31"/>
  <c r="AK27" i="31"/>
  <c r="AL27" i="31"/>
  <c r="AM27" i="31"/>
  <c r="AN27" i="31"/>
  <c r="E28" i="31"/>
  <c r="I28" i="31"/>
  <c r="L28" i="31"/>
  <c r="O28" i="31"/>
  <c r="R28" i="31"/>
  <c r="U28" i="31"/>
  <c r="X28" i="31"/>
  <c r="AA28" i="31"/>
  <c r="AB28" i="31"/>
  <c r="AG28" i="31"/>
  <c r="AJ28" i="31"/>
  <c r="AM28" i="31"/>
  <c r="D29" i="31"/>
  <c r="E29" i="31"/>
  <c r="D30" i="31"/>
  <c r="E30" i="31"/>
  <c r="D31" i="31"/>
  <c r="E31" i="31"/>
  <c r="AK12" i="31" l="1"/>
  <c r="AH12" i="31"/>
  <c r="J12" i="31"/>
  <c r="AD14" i="31"/>
  <c r="S14" i="31"/>
  <c r="U14" i="31" s="1"/>
  <c r="AF12" i="31"/>
  <c r="AG12" i="31" s="1"/>
  <c r="Z12" i="31"/>
  <c r="AJ27" i="31"/>
  <c r="AE12" i="31"/>
  <c r="R27" i="31"/>
  <c r="AD22" i="31"/>
  <c r="S12" i="31"/>
  <c r="L22" i="31"/>
  <c r="U19" i="31"/>
  <c r="AA18" i="31"/>
  <c r="AN12" i="31"/>
  <c r="AG17" i="31"/>
  <c r="X17" i="31"/>
  <c r="P12" i="31"/>
  <c r="R12" i="31" s="1"/>
  <c r="D16" i="31"/>
  <c r="F16" i="31" s="1"/>
  <c r="AJ14" i="31"/>
  <c r="AL12" i="31"/>
  <c r="AJ13" i="31"/>
  <c r="AG13" i="31"/>
  <c r="AA13" i="31"/>
  <c r="O13" i="31"/>
  <c r="D22" i="31"/>
  <c r="E27" i="31"/>
  <c r="E22" i="31"/>
  <c r="H12" i="31"/>
  <c r="Y17" i="31"/>
  <c r="Y12" i="31" s="1"/>
  <c r="AA12" i="31" s="1"/>
  <c r="AA17" i="31"/>
  <c r="T12" i="31"/>
  <c r="U17" i="31"/>
  <c r="G12" i="31"/>
  <c r="D15" i="31"/>
  <c r="F15" i="31" s="1"/>
  <c r="X13" i="31"/>
  <c r="E13" i="31"/>
  <c r="I13" i="31"/>
  <c r="AJ12" i="31"/>
  <c r="N12" i="31"/>
  <c r="AB13" i="31"/>
  <c r="D13" i="31" s="1"/>
  <c r="AB27" i="31"/>
  <c r="AD28" i="31"/>
  <c r="D28" i="31"/>
  <c r="AD27" i="31"/>
  <c r="D27" i="31"/>
  <c r="AB17" i="31"/>
  <c r="M12" i="31"/>
  <c r="K12" i="31"/>
  <c r="L12" i="31" s="1"/>
  <c r="E17" i="31"/>
  <c r="Y14" i="31"/>
  <c r="AA14" i="31" s="1"/>
  <c r="E14" i="31"/>
  <c r="AC12" i="31"/>
  <c r="V22" i="31"/>
  <c r="X22" i="31" s="1"/>
  <c r="D19" i="31"/>
  <c r="F19" i="31" s="1"/>
  <c r="D18" i="31"/>
  <c r="U12" i="31" l="1"/>
  <c r="F22" i="31"/>
  <c r="AM12" i="31"/>
  <c r="AD12" i="31"/>
  <c r="AB12" i="31"/>
  <c r="AD17" i="31"/>
  <c r="F13" i="31"/>
  <c r="AD13" i="31"/>
  <c r="D17" i="31"/>
  <c r="F27" i="31"/>
  <c r="D14" i="31"/>
  <c r="F14" i="31"/>
  <c r="V12" i="31"/>
  <c r="X12" i="31" s="1"/>
  <c r="F28" i="31"/>
  <c r="O12" i="31"/>
  <c r="D12" i="31"/>
  <c r="F18" i="31"/>
  <c r="E12" i="31"/>
  <c r="F12" i="31" s="1"/>
  <c r="I12" i="31"/>
  <c r="F17" i="31" l="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<sst xmlns="http://schemas.openxmlformats.org/spreadsheetml/2006/main" count="92" uniqueCount="43">
  <si>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</si>
  <si>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</si>
  <si>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</si>
  <si>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</si>
  <si>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</si>
  <si>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</si>
  <si>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</si>
  <si>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</si>
  <si>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</si>
  <si>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</si>
  <si>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</si>
  <si>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</si>
  <si>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</si>
  <si>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</si>
  <si>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</si>
  <si>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</si>
  <si>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</si>
  <si>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</si>
  <si>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</si>
  <si>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</si>
  <si>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</si>
  <si>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</si>
  <si>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</si>
  <si>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</si>
  <si>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</si>
  <si>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</si>
  <si>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</si>
  <si>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</si>
  <si>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</si>
  <si>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</si>
  <si>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</si>
  <si>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</si>
  <si>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</si>
  <si>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</si>
  <si>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</si>
  <si>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</si>
  <si>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>Муниципальная программа "Культурное пространство в городском округе город Мегион на 2019-2025 годы"</t>
  </si>
  <si>
    <t>Исполнитель: Шалина О.О.</t>
  </si>
  <si>
    <t xml:space="preserve"> «Культурное пространство в городе Мегионе на 2019 – 2025 годы»</t>
  </si>
  <si>
    <t>2023 год</t>
  </si>
  <si>
    <t xml:space="preserve">Сетевой график о финансовом обеспечении реализации в 2023 году муниципальной программы </t>
  </si>
  <si>
    <t>Начальник управления  культуры                                          Л.П.Лалаянц</t>
  </si>
  <si>
    <t>на территории города Мегион по состоянию на 01.03.2023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</si>
</sst>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7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2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7" fontId="10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5" fontId="2" fillId="10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Q36"/>
  <sheetViews>
    <sheetView tabSelected="1" view="pageBreakPreview" zoomScale="75" zoomScaleNormal="100" zoomScaleSheetLayoutView="75" workbookViewId="0">
      <selection activeCell="AR10" sqref="AR10:AY37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73" t="s">
        <v>28</v>
      </c>
      <c r="AM1" s="74"/>
      <c r="AN1" s="74"/>
      <c r="AO1" s="74"/>
      <c r="AP1" s="74"/>
      <c r="AQ1" s="4"/>
    </row>
    <row r="2" spans="1:43" x14ac:dyDescent="0.25">
      <c r="A2" s="4"/>
      <c r="B2" s="51"/>
      <c r="C2" s="52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53"/>
      <c r="Q2" s="53"/>
      <c r="R2" s="6"/>
      <c r="S2" s="6"/>
      <c r="T2" s="6"/>
      <c r="U2" s="6"/>
      <c r="V2" s="6"/>
      <c r="W2" s="7"/>
      <c r="X2" s="6"/>
      <c r="Y2" s="6"/>
      <c r="Z2" s="75" t="s">
        <v>29</v>
      </c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4"/>
    </row>
    <row r="3" spans="1:43" x14ac:dyDescent="0.25">
      <c r="A3" s="4"/>
      <c r="B3" s="51"/>
      <c r="C3" s="52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73" t="s">
        <v>30</v>
      </c>
      <c r="AM3" s="74"/>
      <c r="AN3" s="74"/>
      <c r="AO3" s="74"/>
      <c r="AP3" s="74"/>
      <c r="AQ3" s="4"/>
    </row>
    <row r="4" spans="1:43" x14ac:dyDescent="0.25">
      <c r="A4" s="4"/>
      <c r="B4" s="51"/>
      <c r="C4" s="52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5"/>
      <c r="E5" s="70" t="s">
        <v>40</v>
      </c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5"/>
      <c r="E6" s="70" t="s">
        <v>38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5"/>
      <c r="E7" s="70" t="s">
        <v>42</v>
      </c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6" t="s">
        <v>31</v>
      </c>
      <c r="AM9" s="77"/>
      <c r="AN9" s="77"/>
      <c r="AO9" s="77"/>
      <c r="AP9" s="77"/>
      <c r="AQ9" s="4"/>
    </row>
    <row r="10" spans="1:43" ht="15" customHeight="1" x14ac:dyDescent="0.25">
      <c r="A10" s="78" t="s">
        <v>0</v>
      </c>
      <c r="B10" s="78" t="s">
        <v>1</v>
      </c>
      <c r="C10" s="80" t="s">
        <v>2</v>
      </c>
      <c r="D10" s="82" t="s">
        <v>39</v>
      </c>
      <c r="E10" s="83"/>
      <c r="F10" s="84"/>
      <c r="G10" s="85" t="s">
        <v>3</v>
      </c>
      <c r="H10" s="86"/>
      <c r="I10" s="87"/>
      <c r="J10" s="85" t="s">
        <v>4</v>
      </c>
      <c r="K10" s="86"/>
      <c r="L10" s="87"/>
      <c r="M10" s="88" t="s">
        <v>5</v>
      </c>
      <c r="N10" s="89"/>
      <c r="O10" s="90"/>
      <c r="P10" s="91" t="s">
        <v>6</v>
      </c>
      <c r="Q10" s="92"/>
      <c r="R10" s="93"/>
      <c r="S10" s="91" t="s">
        <v>7</v>
      </c>
      <c r="T10" s="92"/>
      <c r="U10" s="93"/>
      <c r="V10" s="114" t="s">
        <v>8</v>
      </c>
      <c r="W10" s="115"/>
      <c r="X10" s="116"/>
      <c r="Y10" s="114" t="s">
        <v>9</v>
      </c>
      <c r="Z10" s="115"/>
      <c r="AA10" s="116"/>
      <c r="AB10" s="114" t="s">
        <v>10</v>
      </c>
      <c r="AC10" s="115"/>
      <c r="AD10" s="116"/>
      <c r="AE10" s="114" t="s">
        <v>11</v>
      </c>
      <c r="AF10" s="115"/>
      <c r="AG10" s="116"/>
      <c r="AH10" s="114" t="s">
        <v>12</v>
      </c>
      <c r="AI10" s="115"/>
      <c r="AJ10" s="116"/>
      <c r="AK10" s="91" t="s">
        <v>13</v>
      </c>
      <c r="AL10" s="92"/>
      <c r="AM10" s="93"/>
      <c r="AN10" s="111" t="s">
        <v>14</v>
      </c>
      <c r="AO10" s="112"/>
      <c r="AP10" s="113"/>
      <c r="AQ10" s="8"/>
    </row>
    <row r="11" spans="1:43" ht="15" customHeight="1" x14ac:dyDescent="0.25">
      <c r="A11" s="79"/>
      <c r="B11" s="79"/>
      <c r="C11" s="81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4" t="s">
        <v>19</v>
      </c>
      <c r="O11" s="12" t="s">
        <v>17</v>
      </c>
      <c r="P11" s="11" t="s">
        <v>18</v>
      </c>
      <c r="Q11" s="64" t="s">
        <v>19</v>
      </c>
      <c r="R11" s="64" t="s">
        <v>17</v>
      </c>
      <c r="S11" s="11" t="s">
        <v>18</v>
      </c>
      <c r="T11" s="64" t="s">
        <v>19</v>
      </c>
      <c r="U11" s="12" t="s">
        <v>17</v>
      </c>
      <c r="V11" s="11" t="s">
        <v>18</v>
      </c>
      <c r="W11" s="64" t="s">
        <v>19</v>
      </c>
      <c r="X11" s="12" t="s">
        <v>17</v>
      </c>
      <c r="Y11" s="11" t="s">
        <v>18</v>
      </c>
      <c r="Z11" s="64" t="s">
        <v>19</v>
      </c>
      <c r="AA11" s="63" t="s">
        <v>17</v>
      </c>
      <c r="AB11" s="11" t="s">
        <v>18</v>
      </c>
      <c r="AC11" s="64" t="s">
        <v>19</v>
      </c>
      <c r="AD11" s="12" t="s">
        <v>17</v>
      </c>
      <c r="AE11" s="11" t="s">
        <v>18</v>
      </c>
      <c r="AF11" s="64" t="s">
        <v>19</v>
      </c>
      <c r="AG11" s="12" t="s">
        <v>17</v>
      </c>
      <c r="AH11" s="11" t="s">
        <v>18</v>
      </c>
      <c r="AI11" s="64" t="s">
        <v>19</v>
      </c>
      <c r="AJ11" s="12" t="s">
        <v>17</v>
      </c>
      <c r="AK11" s="11" t="s">
        <v>18</v>
      </c>
      <c r="AL11" s="64" t="s">
        <v>19</v>
      </c>
      <c r="AM11" s="12" t="s">
        <v>17</v>
      </c>
      <c r="AN11" s="13" t="s">
        <v>18</v>
      </c>
      <c r="AO11" s="64" t="s">
        <v>19</v>
      </c>
      <c r="AP11" s="14" t="s">
        <v>17</v>
      </c>
      <c r="AQ11" s="8"/>
    </row>
    <row r="12" spans="1:43" ht="28.5" customHeight="1" x14ac:dyDescent="0.25">
      <c r="A12" s="103"/>
      <c r="B12" s="106" t="s">
        <v>36</v>
      </c>
      <c r="C12" s="16" t="s">
        <v>20</v>
      </c>
      <c r="D12" s="39">
        <f t="shared" ref="D12:E20" si="0">G12+J12+M12+P12+S12+V12+Y12+AB12+AE12+AH12+AK12+AN12</f>
        <v>506964.16</v>
      </c>
      <c r="E12" s="39">
        <f t="shared" si="0"/>
        <v>69117.710000000006</v>
      </c>
      <c r="F12" s="58">
        <f t="shared" ref="F12:F20" si="1">E12/D12*100</f>
        <v>13.633648185307617</v>
      </c>
      <c r="G12" s="26">
        <f t="shared" ref="G12:H16" si="2">G17+G22+G27</f>
        <v>41059.590000000004</v>
      </c>
      <c r="H12" s="57">
        <f t="shared" si="2"/>
        <v>37655.660000000003</v>
      </c>
      <c r="I12" s="57">
        <f>H12/G12*100</f>
        <v>91.70978083317442</v>
      </c>
      <c r="J12" s="26">
        <f>J17+J22+J27</f>
        <v>43307.89</v>
      </c>
      <c r="K12" s="57">
        <f>K17+K22+K27</f>
        <v>31462.05</v>
      </c>
      <c r="L12" s="26">
        <f>K12/J12*100</f>
        <v>72.647385961310974</v>
      </c>
      <c r="M12" s="26">
        <f>M17+M22+M27</f>
        <v>42592.69</v>
      </c>
      <c r="N12" s="57">
        <f>N17+N22+N27</f>
        <v>0</v>
      </c>
      <c r="O12" s="26">
        <f>N12/M12*100</f>
        <v>0</v>
      </c>
      <c r="P12" s="26">
        <f>P17+P22+P27</f>
        <v>41559.590000000004</v>
      </c>
      <c r="Q12" s="57">
        <v>0</v>
      </c>
      <c r="R12" s="57">
        <f>Q12/P12*100</f>
        <v>0</v>
      </c>
      <c r="S12" s="57">
        <f t="shared" ref="S12:T14" si="3">S17+S22+S27</f>
        <v>44524.990000000005</v>
      </c>
      <c r="T12" s="57">
        <f t="shared" si="3"/>
        <v>0</v>
      </c>
      <c r="U12" s="26">
        <f>T12/S12*100</f>
        <v>0</v>
      </c>
      <c r="V12" s="26">
        <f>V17+V22+V27</f>
        <v>41528.730000000003</v>
      </c>
      <c r="W12" s="36">
        <f>W17+W22+W27</f>
        <v>0</v>
      </c>
      <c r="X12" s="26">
        <f>W12/V12*100</f>
        <v>0</v>
      </c>
      <c r="Y12" s="26">
        <f>Y17+Y22+Y27</f>
        <v>51937.11</v>
      </c>
      <c r="Z12" s="26">
        <f>Z13+Z14+Z15+Z16</f>
        <v>0</v>
      </c>
      <c r="AA12" s="26">
        <f>Z12/Y12*100</f>
        <v>0</v>
      </c>
      <c r="AB12" s="26">
        <f>AB17+AB22+AB27</f>
        <v>35813.979999999996</v>
      </c>
      <c r="AC12" s="26">
        <f>AC13+AC14</f>
        <v>0</v>
      </c>
      <c r="AD12" s="26">
        <f>AC12/AB12*100</f>
        <v>0</v>
      </c>
      <c r="AE12" s="26">
        <f>AE17+AE22+AE27</f>
        <v>41323.53</v>
      </c>
      <c r="AF12" s="26">
        <f>AF13+AF14+AF15</f>
        <v>0</v>
      </c>
      <c r="AG12" s="26">
        <f>AF12/AE12*100</f>
        <v>0</v>
      </c>
      <c r="AH12" s="26">
        <f>AH17+AH22+AH27</f>
        <v>41105.33</v>
      </c>
      <c r="AI12" s="26">
        <f>AI13+AI14</f>
        <v>0</v>
      </c>
      <c r="AJ12" s="26">
        <f>AI12/AH12*100</f>
        <v>0</v>
      </c>
      <c r="AK12" s="26">
        <f>AK17+AK22+AK27</f>
        <v>41105.300000000003</v>
      </c>
      <c r="AL12" s="26">
        <f>AL13+AL14</f>
        <v>0</v>
      </c>
      <c r="AM12" s="26">
        <f>AL12/AK12*100</f>
        <v>0</v>
      </c>
      <c r="AN12" s="26">
        <f>AN17+AN22+AN27</f>
        <v>41105.43</v>
      </c>
      <c r="AO12" s="26">
        <v>0</v>
      </c>
      <c r="AP12" s="26">
        <v>0</v>
      </c>
      <c r="AQ12" s="17"/>
    </row>
    <row r="13" spans="1:43" ht="39" customHeight="1" x14ac:dyDescent="0.25">
      <c r="A13" s="104"/>
      <c r="B13" s="107"/>
      <c r="C13" s="18" t="s">
        <v>21</v>
      </c>
      <c r="D13" s="41">
        <f t="shared" si="0"/>
        <v>488738.16</v>
      </c>
      <c r="E13" s="41">
        <f t="shared" si="0"/>
        <v>69111.760000000009</v>
      </c>
      <c r="F13" s="58">
        <f t="shared" si="1"/>
        <v>14.140856118130824</v>
      </c>
      <c r="G13" s="26">
        <f t="shared" si="2"/>
        <v>41059.590000000004</v>
      </c>
      <c r="H13" s="57">
        <f t="shared" si="2"/>
        <v>37655.660000000003</v>
      </c>
      <c r="I13" s="26">
        <f>H13/G13*100</f>
        <v>91.70978083317442</v>
      </c>
      <c r="J13" s="26">
        <f>J18+J23+J28</f>
        <v>41059.590000000004</v>
      </c>
      <c r="K13" s="57">
        <f>K18+K23+K28</f>
        <v>31456.100000000002</v>
      </c>
      <c r="L13" s="26">
        <f>K13/J13*100</f>
        <v>76.610847794632136</v>
      </c>
      <c r="M13" s="26">
        <f>M18+M23+M28</f>
        <v>41059.590000000004</v>
      </c>
      <c r="N13" s="57">
        <f>N18+N23+N28</f>
        <v>0</v>
      </c>
      <c r="O13" s="26">
        <f>N13/M13*100</f>
        <v>0</v>
      </c>
      <c r="P13" s="26">
        <f>P18+P23+P28</f>
        <v>41059.590000000004</v>
      </c>
      <c r="Q13" s="57">
        <v>0</v>
      </c>
      <c r="R13" s="57">
        <f>Q13/P13*100</f>
        <v>0</v>
      </c>
      <c r="S13" s="57">
        <f t="shared" si="3"/>
        <v>41059.590000000004</v>
      </c>
      <c r="T13" s="57">
        <f t="shared" si="3"/>
        <v>0</v>
      </c>
      <c r="U13" s="26">
        <f>T13/S13*100</f>
        <v>0</v>
      </c>
      <c r="V13" s="26">
        <f>V18+V23+V28</f>
        <v>41080.79</v>
      </c>
      <c r="W13" s="36">
        <f>W18+W23+W28</f>
        <v>0</v>
      </c>
      <c r="X13" s="26">
        <f>W13/V13*100</f>
        <v>0</v>
      </c>
      <c r="Y13" s="26">
        <f>Y18+Y23+Y28</f>
        <v>42448.57</v>
      </c>
      <c r="Z13" s="26">
        <f>Z18+Z23+Z28</f>
        <v>0</v>
      </c>
      <c r="AA13" s="26">
        <f>Z13/Y13*100</f>
        <v>0</v>
      </c>
      <c r="AB13" s="26">
        <f>AB18+AB23+AB28</f>
        <v>35661.54</v>
      </c>
      <c r="AC13" s="26">
        <f>AC18+AC23+AC28</f>
        <v>0</v>
      </c>
      <c r="AD13" s="26">
        <f>AC13/AB13*100</f>
        <v>0</v>
      </c>
      <c r="AE13" s="26">
        <f>AE18+AE23+AE28</f>
        <v>41070.490000000005</v>
      </c>
      <c r="AF13" s="26">
        <f>AF18+AF23+AF28</f>
        <v>0</v>
      </c>
      <c r="AG13" s="26">
        <f>AF13/AE13*100</f>
        <v>0</v>
      </c>
      <c r="AH13" s="26">
        <f>AH18+AH23+AH28</f>
        <v>41059.590000000004</v>
      </c>
      <c r="AI13" s="26">
        <f>AI18+AI23+AI28</f>
        <v>0</v>
      </c>
      <c r="AJ13" s="26">
        <f>AI13/AH13*100</f>
        <v>0</v>
      </c>
      <c r="AK13" s="26">
        <f>AK18+AK23+AK28</f>
        <v>41059.54</v>
      </c>
      <c r="AL13" s="26">
        <f>AL18+AL23+AL28</f>
        <v>0</v>
      </c>
      <c r="AM13" s="26">
        <f>AL13/AK13*100</f>
        <v>0</v>
      </c>
      <c r="AN13" s="26">
        <f>AN18+AN23+AN28</f>
        <v>41059.69</v>
      </c>
      <c r="AO13" s="26">
        <v>0</v>
      </c>
      <c r="AP13" s="58">
        <v>0</v>
      </c>
      <c r="AQ13" s="19"/>
    </row>
    <row r="14" spans="1:43" ht="30" customHeight="1" x14ac:dyDescent="0.25">
      <c r="A14" s="104"/>
      <c r="B14" s="107"/>
      <c r="C14" s="18" t="s">
        <v>22</v>
      </c>
      <c r="D14" s="41">
        <f t="shared" si="0"/>
        <v>11424.9</v>
      </c>
      <c r="E14" s="41">
        <f t="shared" si="0"/>
        <v>5.95</v>
      </c>
      <c r="F14" s="25">
        <f t="shared" si="1"/>
        <v>5.2079230452782954E-2</v>
      </c>
      <c r="G14" s="26">
        <f>G19+G24</f>
        <v>0</v>
      </c>
      <c r="H14" s="27">
        <v>0</v>
      </c>
      <c r="I14" s="27" t="e">
        <v>#DIV/0!</v>
      </c>
      <c r="J14" s="26">
        <f>J19+J24+J29</f>
        <v>20</v>
      </c>
      <c r="K14" s="27">
        <v>5.95</v>
      </c>
      <c r="L14" s="27">
        <f>K14/J14*100</f>
        <v>29.75</v>
      </c>
      <c r="M14" s="26">
        <f>M19+M24+M29</f>
        <v>881.9</v>
      </c>
      <c r="N14" s="28">
        <v>0</v>
      </c>
      <c r="O14" s="27">
        <v>0</v>
      </c>
      <c r="P14" s="26">
        <f>P19+P24+P29</f>
        <v>500</v>
      </c>
      <c r="Q14" s="28">
        <v>0</v>
      </c>
      <c r="R14" s="28">
        <v>0</v>
      </c>
      <c r="S14" s="29">
        <f t="shared" si="3"/>
        <v>3465.4</v>
      </c>
      <c r="T14" s="28">
        <f t="shared" si="3"/>
        <v>0</v>
      </c>
      <c r="U14" s="27">
        <f>T14/S14*100</f>
        <v>0</v>
      </c>
      <c r="V14" s="29">
        <f>V19+V24+V29</f>
        <v>266.94</v>
      </c>
      <c r="W14" s="37">
        <f>W19</f>
        <v>0</v>
      </c>
      <c r="X14" s="27">
        <f>W14/V14*100</f>
        <v>0</v>
      </c>
      <c r="Y14" s="29">
        <f>Y19+Y24+Y29</f>
        <v>5841.24</v>
      </c>
      <c r="Z14" s="28">
        <f>Z19+Z24+Z29</f>
        <v>0</v>
      </c>
      <c r="AA14" s="27">
        <f>Z14/Y14*100</f>
        <v>0</v>
      </c>
      <c r="AB14" s="29">
        <f>AB19+AB24+AB29</f>
        <v>152.44</v>
      </c>
      <c r="AC14" s="28">
        <f>AC19+AC24+AC29</f>
        <v>0</v>
      </c>
      <c r="AD14" s="27">
        <f>AC14/AB14*100</f>
        <v>0</v>
      </c>
      <c r="AE14" s="29">
        <f>AE19+AE24+AE29</f>
        <v>159.74</v>
      </c>
      <c r="AF14" s="28">
        <f>AF19+AF24</f>
        <v>0</v>
      </c>
      <c r="AG14" s="27">
        <f>AF14/AE14*100</f>
        <v>0</v>
      </c>
      <c r="AH14" s="29">
        <f>AH19+AH24+AH29</f>
        <v>45.74</v>
      </c>
      <c r="AI14" s="28">
        <f>AI19</f>
        <v>0</v>
      </c>
      <c r="AJ14" s="27">
        <f>AI14/AH14*100</f>
        <v>0</v>
      </c>
      <c r="AK14" s="29">
        <f>AK19+AK24+AK29</f>
        <v>45.76</v>
      </c>
      <c r="AL14" s="28">
        <f>AL19</f>
        <v>0</v>
      </c>
      <c r="AM14" s="27" t="e">
        <v>#DIV/0!</v>
      </c>
      <c r="AN14" s="44">
        <f>AN19+AN24+AN29</f>
        <v>45.74</v>
      </c>
      <c r="AO14" s="28">
        <v>0</v>
      </c>
      <c r="AP14" s="45" t="e">
        <v>#DIV/0!</v>
      </c>
      <c r="AQ14" s="20"/>
    </row>
    <row r="15" spans="1:43" ht="33" customHeight="1" x14ac:dyDescent="0.25">
      <c r="A15" s="104"/>
      <c r="B15" s="107"/>
      <c r="C15" s="18" t="s">
        <v>23</v>
      </c>
      <c r="D15" s="41">
        <f t="shared" si="0"/>
        <v>6801.1</v>
      </c>
      <c r="E15" s="41">
        <f t="shared" si="0"/>
        <v>0</v>
      </c>
      <c r="F15" s="25">
        <f t="shared" si="1"/>
        <v>0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2228.3000000000002</v>
      </c>
      <c r="K15" s="27">
        <v>0</v>
      </c>
      <c r="L15" s="27" t="e">
        <v>#DIV/0!</v>
      </c>
      <c r="M15" s="26">
        <f>M20+M25+M30</f>
        <v>651.20000000000005</v>
      </c>
      <c r="N15" s="28">
        <v>0</v>
      </c>
      <c r="O15" s="27" t="e">
        <v>#DIV/0!</v>
      </c>
      <c r="P15" s="26">
        <f>P20+P25+P30</f>
        <v>0</v>
      </c>
      <c r="Q15" s="28">
        <v>0</v>
      </c>
      <c r="R15" s="28">
        <v>0</v>
      </c>
      <c r="S15" s="26">
        <f>S20+S25+S30</f>
        <v>0</v>
      </c>
      <c r="T15" s="28">
        <v>0</v>
      </c>
      <c r="U15" s="27">
        <v>0</v>
      </c>
      <c r="V15" s="26">
        <f>V20+V25+V30</f>
        <v>181</v>
      </c>
      <c r="W15" s="37">
        <v>0</v>
      </c>
      <c r="X15" s="27">
        <v>0</v>
      </c>
      <c r="Y15" s="26">
        <f>Y20+Y25</f>
        <v>3647.3</v>
      </c>
      <c r="Z15" s="28">
        <f>Z20+Z25+Z30</f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93.3</v>
      </c>
      <c r="AF15" s="28">
        <f>AF25</f>
        <v>0</v>
      </c>
      <c r="AG15" s="27">
        <f>AF15/AE15*100</f>
        <v>0</v>
      </c>
      <c r="AH15" s="26">
        <f>AH20+AH25+AH30</f>
        <v>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</row>
    <row r="16" spans="1:43" ht="43.5" customHeight="1" x14ac:dyDescent="0.25">
      <c r="A16" s="105"/>
      <c r="B16" s="108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94" t="s">
        <v>25</v>
      </c>
      <c r="B17" s="97" t="s">
        <v>33</v>
      </c>
      <c r="C17" s="16" t="s">
        <v>20</v>
      </c>
      <c r="D17" s="39">
        <f t="shared" si="0"/>
        <v>21750.26</v>
      </c>
      <c r="E17" s="39">
        <f>H17+K17+N17+Q17+T17+W17+Z17+AC17+AF17+AI17+AL17+AO17</f>
        <v>171.04</v>
      </c>
      <c r="F17" s="32">
        <f t="shared" si="1"/>
        <v>0.78638140417631797</v>
      </c>
      <c r="G17" s="32">
        <f>G18+G19+G20+G21</f>
        <v>228.74</v>
      </c>
      <c r="H17" s="69">
        <f>H18+H19+H20</f>
        <v>49.12</v>
      </c>
      <c r="I17" s="32" t="e">
        <v>#DIV/0!</v>
      </c>
      <c r="J17" s="32">
        <f>J18+J19+J20+J21</f>
        <v>2477.04</v>
      </c>
      <c r="K17" s="32">
        <f>K18+K19+K20+K21</f>
        <v>121.92</v>
      </c>
      <c r="L17" s="32">
        <f>K17/J17*100</f>
        <v>4.922003681813778</v>
      </c>
      <c r="M17" s="32">
        <f>M18+M19+M20+M21</f>
        <v>1761.84</v>
      </c>
      <c r="N17" s="32">
        <f>N18+N19+N20+N21</f>
        <v>0</v>
      </c>
      <c r="O17" s="32">
        <f>N17/M17*100</f>
        <v>0</v>
      </c>
      <c r="P17" s="32">
        <f>P18+P19+P20+P21</f>
        <v>728.74</v>
      </c>
      <c r="Q17" s="32">
        <f>Q18+Q19+Q20+Q21</f>
        <v>0</v>
      </c>
      <c r="R17" s="33">
        <f>Q17/P17*100</f>
        <v>0</v>
      </c>
      <c r="S17" s="32">
        <f>S18+S19+S20+S21</f>
        <v>3694.1400000000003</v>
      </c>
      <c r="T17" s="32">
        <f>T18+T19+T20+T21</f>
        <v>0</v>
      </c>
      <c r="U17" s="33">
        <f>T17/S17*100</f>
        <v>0</v>
      </c>
      <c r="V17" s="32">
        <f>V18+V19+V20+V21</f>
        <v>274.48</v>
      </c>
      <c r="W17" s="39">
        <f>W18+W19</f>
        <v>0</v>
      </c>
      <c r="X17" s="33">
        <f>W17/V17*100</f>
        <v>0</v>
      </c>
      <c r="Y17" s="32">
        <f>Y18+Y19+Y20+Y21</f>
        <v>11106.26</v>
      </c>
      <c r="Z17" s="32">
        <f>Z18+Z19+Z20+Z21</f>
        <v>0</v>
      </c>
      <c r="AA17" s="33">
        <f>Z17/Y17*100</f>
        <v>0</v>
      </c>
      <c r="AB17" s="32">
        <f>AB18+AB19+AB20+AB21</f>
        <v>381.18</v>
      </c>
      <c r="AC17" s="32">
        <f>AC18+AC19</f>
        <v>0</v>
      </c>
      <c r="AD17" s="33">
        <f>AC17/AB17*100</f>
        <v>0</v>
      </c>
      <c r="AE17" s="32">
        <f>AE18+AE19+AE20+AE21</f>
        <v>274.48</v>
      </c>
      <c r="AF17" s="32">
        <f>AF18+AF19</f>
        <v>0</v>
      </c>
      <c r="AG17" s="33">
        <f>AF17/AE17*100</f>
        <v>0</v>
      </c>
      <c r="AH17" s="32">
        <f>AH18+AH19+AH20+AH21</f>
        <v>274.48</v>
      </c>
      <c r="AI17" s="32">
        <f>AI18+AI19</f>
        <v>0</v>
      </c>
      <c r="AJ17" s="33">
        <f>AI17/AH17*100</f>
        <v>0</v>
      </c>
      <c r="AK17" s="32">
        <f>AK18+AK19+AK20+AK21</f>
        <v>274.39999999999998</v>
      </c>
      <c r="AL17" s="32">
        <f>AL18+AL19</f>
        <v>0</v>
      </c>
      <c r="AM17" s="33">
        <f>AL17/AK17*100</f>
        <v>0</v>
      </c>
      <c r="AN17" s="32">
        <f>AN18+AN19+AN20+AN21</f>
        <v>274.48</v>
      </c>
      <c r="AO17" s="32">
        <v>0</v>
      </c>
      <c r="AP17" s="32" t="e">
        <v>#DIV/0!</v>
      </c>
      <c r="AQ17" s="17"/>
    </row>
    <row r="18" spans="1:43" ht="26.25" customHeight="1" x14ac:dyDescent="0.25">
      <c r="A18" s="95"/>
      <c r="B18" s="98"/>
      <c r="C18" s="18" t="s">
        <v>21</v>
      </c>
      <c r="D18" s="41">
        <f t="shared" si="0"/>
        <v>4133.7599999999993</v>
      </c>
      <c r="E18" s="41">
        <f t="shared" si="0"/>
        <v>165.09</v>
      </c>
      <c r="F18" s="25">
        <f t="shared" si="1"/>
        <v>3.9937006502554584</v>
      </c>
      <c r="G18" s="30">
        <v>228.74</v>
      </c>
      <c r="H18" s="25">
        <v>49.12</v>
      </c>
      <c r="I18" s="27" t="e">
        <v>#DIV/0!</v>
      </c>
      <c r="J18" s="30">
        <v>228.74</v>
      </c>
      <c r="K18" s="27">
        <v>115.97</v>
      </c>
      <c r="L18" s="27">
        <f>K18/J18*100</f>
        <v>50.69948413045379</v>
      </c>
      <c r="M18" s="30">
        <v>228.74</v>
      </c>
      <c r="N18" s="25">
        <v>0</v>
      </c>
      <c r="O18" s="27">
        <f>N18/M18*100</f>
        <v>0</v>
      </c>
      <c r="P18" s="30">
        <v>228.74</v>
      </c>
      <c r="Q18" s="25">
        <v>0</v>
      </c>
      <c r="R18" s="28">
        <f>Q18/P18*100</f>
        <v>0</v>
      </c>
      <c r="S18" s="30">
        <v>228.74</v>
      </c>
      <c r="T18" s="25">
        <v>0</v>
      </c>
      <c r="U18" s="27">
        <f>T18/S18*100</f>
        <v>0</v>
      </c>
      <c r="V18" s="30">
        <v>228.74</v>
      </c>
      <c r="W18" s="55">
        <v>0</v>
      </c>
      <c r="X18" s="27">
        <f>W18/V18*100</f>
        <v>0</v>
      </c>
      <c r="Y18" s="30">
        <f>228.94+1388.78</f>
        <v>1617.72</v>
      </c>
      <c r="Z18" s="25">
        <v>0</v>
      </c>
      <c r="AA18" s="27">
        <f>Z18/Y18*100</f>
        <v>0</v>
      </c>
      <c r="AB18" s="30">
        <v>228.74</v>
      </c>
      <c r="AC18" s="25">
        <v>0</v>
      </c>
      <c r="AD18" s="27">
        <f>AC18/AB18*100</f>
        <v>0</v>
      </c>
      <c r="AE18" s="30">
        <v>228.74</v>
      </c>
      <c r="AF18" s="25">
        <v>0</v>
      </c>
      <c r="AG18" s="27">
        <f>AF18/AE18*100</f>
        <v>0</v>
      </c>
      <c r="AH18" s="30">
        <v>228.74</v>
      </c>
      <c r="AI18" s="25">
        <v>0</v>
      </c>
      <c r="AJ18" s="27">
        <f>AI18/AH18*100</f>
        <v>0</v>
      </c>
      <c r="AK18" s="30">
        <v>228.64</v>
      </c>
      <c r="AL18" s="25">
        <v>0</v>
      </c>
      <c r="AM18" s="27">
        <f>AL18/AK18*100</f>
        <v>0</v>
      </c>
      <c r="AN18" s="47">
        <v>228.74</v>
      </c>
      <c r="AO18" s="25">
        <v>0</v>
      </c>
      <c r="AP18" s="43" t="e">
        <v>#DIV/0!</v>
      </c>
      <c r="AQ18" s="19"/>
    </row>
    <row r="19" spans="1:43" s="60" customFormat="1" ht="26.25" customHeight="1" x14ac:dyDescent="0.25">
      <c r="A19" s="95"/>
      <c r="B19" s="98"/>
      <c r="C19" s="16" t="s">
        <v>22</v>
      </c>
      <c r="D19" s="68">
        <f t="shared" si="0"/>
        <v>11089.699999999999</v>
      </c>
      <c r="E19" s="68">
        <f t="shared" si="0"/>
        <v>5.95</v>
      </c>
      <c r="F19" s="25">
        <f t="shared" si="1"/>
        <v>5.3653390082689351E-2</v>
      </c>
      <c r="G19" s="25">
        <v>0</v>
      </c>
      <c r="H19" s="25">
        <v>0</v>
      </c>
      <c r="I19" s="27" t="e">
        <v>#DIV/0!</v>
      </c>
      <c r="J19" s="25">
        <v>20</v>
      </c>
      <c r="K19" s="27">
        <v>5.95</v>
      </c>
      <c r="L19" s="27">
        <f>K19/J19*100</f>
        <v>29.75</v>
      </c>
      <c r="M19" s="25">
        <v>881.9</v>
      </c>
      <c r="N19" s="25">
        <v>0</v>
      </c>
      <c r="O19" s="27">
        <v>0</v>
      </c>
      <c r="P19" s="25">
        <v>500</v>
      </c>
      <c r="Q19" s="25">
        <v>0</v>
      </c>
      <c r="R19" s="27">
        <v>0</v>
      </c>
      <c r="S19" s="25">
        <f>3485.4-20</f>
        <v>3465.4</v>
      </c>
      <c r="T19" s="25">
        <v>0</v>
      </c>
      <c r="U19" s="27">
        <f>T19/S19*100</f>
        <v>0</v>
      </c>
      <c r="V19" s="25">
        <v>45.74</v>
      </c>
      <c r="W19" s="55">
        <v>0</v>
      </c>
      <c r="X19" s="27">
        <f>W19/V19*100</f>
        <v>0</v>
      </c>
      <c r="Y19" s="25">
        <f>5795.5+45.74</f>
        <v>5841.24</v>
      </c>
      <c r="Z19" s="25">
        <v>0</v>
      </c>
      <c r="AA19" s="27">
        <f>Z19/Y19*100</f>
        <v>0</v>
      </c>
      <c r="AB19" s="25">
        <f>106.7+45.74</f>
        <v>152.44</v>
      </c>
      <c r="AC19" s="25">
        <v>0</v>
      </c>
      <c r="AD19" s="27" t="e">
        <f>AC19/AA19*100</f>
        <v>#DIV/0!</v>
      </c>
      <c r="AE19" s="25">
        <v>45.74</v>
      </c>
      <c r="AF19" s="25">
        <v>0</v>
      </c>
      <c r="AG19" s="27">
        <f>AF19/AE19*100</f>
        <v>0</v>
      </c>
      <c r="AH19" s="25">
        <v>45.74</v>
      </c>
      <c r="AI19" s="25">
        <v>0</v>
      </c>
      <c r="AJ19" s="27">
        <f>AI19/AH19*100</f>
        <v>0</v>
      </c>
      <c r="AK19" s="25">
        <v>45.76</v>
      </c>
      <c r="AL19" s="25">
        <v>0</v>
      </c>
      <c r="AM19" s="27">
        <f>AL19/AK19*100</f>
        <v>0</v>
      </c>
      <c r="AN19" s="66">
        <v>45.74</v>
      </c>
      <c r="AO19" s="25">
        <v>0</v>
      </c>
      <c r="AP19" s="25" t="e">
        <v>#DIV/0!</v>
      </c>
      <c r="AQ19" s="67"/>
    </row>
    <row r="20" spans="1:43" ht="26.25" customHeight="1" x14ac:dyDescent="0.25">
      <c r="A20" s="95"/>
      <c r="B20" s="98"/>
      <c r="C20" s="18" t="s">
        <v>23</v>
      </c>
      <c r="D20" s="41">
        <f t="shared" si="0"/>
        <v>6526.8</v>
      </c>
      <c r="E20" s="41">
        <f t="shared" si="0"/>
        <v>0</v>
      </c>
      <c r="F20" s="25">
        <f t="shared" si="1"/>
        <v>0</v>
      </c>
      <c r="G20" s="30">
        <v>0</v>
      </c>
      <c r="H20" s="25">
        <v>0</v>
      </c>
      <c r="I20" s="27" t="e">
        <v>#DIV/0!</v>
      </c>
      <c r="J20" s="30">
        <v>2228.3000000000002</v>
      </c>
      <c r="K20" s="27">
        <v>0</v>
      </c>
      <c r="L20" s="27" t="e">
        <v>#DIV/0!</v>
      </c>
      <c r="M20" s="30">
        <v>651.20000000000005</v>
      </c>
      <c r="N20" s="31">
        <v>0</v>
      </c>
      <c r="O20" s="27" t="e">
        <v>#DIV/0!</v>
      </c>
      <c r="P20" s="30">
        <v>0</v>
      </c>
      <c r="Q20" s="31">
        <v>0</v>
      </c>
      <c r="R20" s="28">
        <v>0</v>
      </c>
      <c r="S20" s="30">
        <f>50.4-50.4</f>
        <v>0</v>
      </c>
      <c r="T20" s="31">
        <v>0</v>
      </c>
      <c r="U20" s="27">
        <v>0</v>
      </c>
      <c r="V20" s="30">
        <v>0</v>
      </c>
      <c r="W20" s="38">
        <v>0</v>
      </c>
      <c r="X20" s="27" t="e">
        <v>#DIV/0!</v>
      </c>
      <c r="Y20" s="30">
        <v>3647.3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</row>
    <row r="21" spans="1:43" ht="34.5" customHeight="1" x14ac:dyDescent="0.25">
      <c r="A21" s="96"/>
      <c r="B21" s="99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94" t="s">
        <v>26</v>
      </c>
      <c r="B22" s="100" t="s">
        <v>34</v>
      </c>
      <c r="C22" s="16" t="s">
        <v>20</v>
      </c>
      <c r="D22" s="39">
        <f>G22+J22+M22+P22+S22+V22+Y22+AB22+AE22+AH22+AK22+AN22</f>
        <v>3691.5699999999997</v>
      </c>
      <c r="E22" s="39">
        <f>H22+K22+N22+Q22+T22+W22+Z22+AC22+AF22+AI22+AL22+AO22</f>
        <v>87</v>
      </c>
      <c r="F22" s="32">
        <f>E22/D22*100</f>
        <v>2.3567208531871264</v>
      </c>
      <c r="G22" s="32">
        <f>G23+G24+G25+G26</f>
        <v>254.16</v>
      </c>
      <c r="H22" s="32">
        <f>H23+H24+H25+H26</f>
        <v>71</v>
      </c>
      <c r="I22" s="33" t="e">
        <v>#DIV/0!</v>
      </c>
      <c r="J22" s="32">
        <f>J23+J24+J25+J26</f>
        <v>254.16</v>
      </c>
      <c r="K22" s="33">
        <f>K23+K24+K25+K26</f>
        <v>16</v>
      </c>
      <c r="L22" s="33">
        <f>K22/J22*100</f>
        <v>6.2952470884482219</v>
      </c>
      <c r="M22" s="32">
        <f>M23+M24+M25+M26</f>
        <v>254.16</v>
      </c>
      <c r="N22" s="32">
        <f>N23+N24+N25+N26</f>
        <v>0</v>
      </c>
      <c r="O22" s="33">
        <f>N22/M22*100</f>
        <v>0</v>
      </c>
      <c r="P22" s="32">
        <f>P23+P24+P25+P26</f>
        <v>254.16</v>
      </c>
      <c r="Q22" s="32">
        <f>Q23+Q24+Q25+Q26</f>
        <v>0</v>
      </c>
      <c r="R22" s="33">
        <f>Q22/P22*100</f>
        <v>0</v>
      </c>
      <c r="S22" s="32">
        <f>S23+S24+S25+S26</f>
        <v>254.16</v>
      </c>
      <c r="T22" s="32">
        <f>T23+T24+T26</f>
        <v>0</v>
      </c>
      <c r="U22" s="33">
        <f>T22/S22*100</f>
        <v>0</v>
      </c>
      <c r="V22" s="32">
        <f>V23+V24+V25+V26</f>
        <v>677.56</v>
      </c>
      <c r="W22" s="39">
        <f>W23</f>
        <v>0</v>
      </c>
      <c r="X22" s="33">
        <f>W22/V22*100</f>
        <v>0</v>
      </c>
      <c r="Y22" s="32">
        <f>Y23+Y24+Y25+Y26</f>
        <v>254.16</v>
      </c>
      <c r="Z22" s="32">
        <f>Z23+Z24+Z25+Z26</f>
        <v>0</v>
      </c>
      <c r="AA22" s="33">
        <f>Z22/Y22*100</f>
        <v>0</v>
      </c>
      <c r="AB22" s="32">
        <f>AB23+AB24+AB25+AB26</f>
        <v>254.16</v>
      </c>
      <c r="AC22" s="32">
        <f>AC23</f>
        <v>0</v>
      </c>
      <c r="AD22" s="33">
        <f>AC22/AB22*100</f>
        <v>0</v>
      </c>
      <c r="AE22" s="32">
        <f>AE23+AE24+AE25+AE26</f>
        <v>472.36</v>
      </c>
      <c r="AF22" s="32">
        <f>AF23+AF24+AF25</f>
        <v>0</v>
      </c>
      <c r="AG22" s="33">
        <f>AF22/AE22*100</f>
        <v>0</v>
      </c>
      <c r="AH22" s="32">
        <f>AH23+AH24+AH25+AH26</f>
        <v>254.16</v>
      </c>
      <c r="AI22" s="32">
        <v>0</v>
      </c>
      <c r="AJ22" s="33">
        <v>0</v>
      </c>
      <c r="AK22" s="32">
        <f>AK23+AK24+AK25+AK26</f>
        <v>254.21</v>
      </c>
      <c r="AL22" s="32">
        <f>AL23</f>
        <v>0</v>
      </c>
      <c r="AM22" s="33">
        <f>AL22/AK22*100</f>
        <v>0</v>
      </c>
      <c r="AN22" s="48">
        <f>AN23+AN24+AN25+AN26</f>
        <v>254.16</v>
      </c>
      <c r="AO22" s="32">
        <v>0</v>
      </c>
      <c r="AP22" s="32" t="e">
        <v>#DIV/0!</v>
      </c>
      <c r="AQ22" s="17"/>
    </row>
    <row r="23" spans="1:43" ht="26.25" customHeight="1" x14ac:dyDescent="0.25">
      <c r="A23" s="95"/>
      <c r="B23" s="101"/>
      <c r="C23" s="16" t="s">
        <v>21</v>
      </c>
      <c r="D23" s="41">
        <f t="shared" ref="D23:E31" si="4">G23+J23+M23+P23+S23+V23+Y23+AB23+AE23+AH23+AK23+AN23</f>
        <v>3082.0699999999997</v>
      </c>
      <c r="E23" s="41">
        <f t="shared" si="4"/>
        <v>87</v>
      </c>
      <c r="F23" s="25">
        <f>E23/D23*100</f>
        <v>2.8227781977696811</v>
      </c>
      <c r="G23" s="30">
        <v>254.16</v>
      </c>
      <c r="H23" s="25">
        <v>71</v>
      </c>
      <c r="I23" s="27" t="e">
        <v>#DIV/0!</v>
      </c>
      <c r="J23" s="30">
        <v>254.16</v>
      </c>
      <c r="K23" s="27">
        <v>16</v>
      </c>
      <c r="L23" s="27">
        <f>K23/J23*100</f>
        <v>6.2952470884482219</v>
      </c>
      <c r="M23" s="30">
        <v>254.16</v>
      </c>
      <c r="N23" s="25">
        <v>0</v>
      </c>
      <c r="O23" s="27">
        <f>N23/M23*100</f>
        <v>0</v>
      </c>
      <c r="P23" s="30">
        <v>254.16</v>
      </c>
      <c r="Q23" s="25">
        <v>0</v>
      </c>
      <c r="R23" s="28">
        <f>Q23/P23*100</f>
        <v>0</v>
      </c>
      <c r="S23" s="30">
        <v>254.16</v>
      </c>
      <c r="T23" s="25">
        <v>0</v>
      </c>
      <c r="U23" s="27">
        <f>T23/S23*100</f>
        <v>0</v>
      </c>
      <c r="V23" s="54">
        <f>254.16+21.2</f>
        <v>275.36</v>
      </c>
      <c r="W23" s="55">
        <v>0</v>
      </c>
      <c r="X23" s="27">
        <f>W23/V23*100</f>
        <v>0</v>
      </c>
      <c r="Y23" s="30">
        <v>254.16</v>
      </c>
      <c r="Z23" s="25">
        <v>0</v>
      </c>
      <c r="AA23" s="27">
        <f>Z23/Y23*100</f>
        <v>0</v>
      </c>
      <c r="AB23" s="30">
        <v>254.16</v>
      </c>
      <c r="AC23" s="25">
        <v>0</v>
      </c>
      <c r="AD23" s="27">
        <f>AC23/AB23*100</f>
        <v>0</v>
      </c>
      <c r="AE23" s="30">
        <f>254.16+10.9</f>
        <v>265.06</v>
      </c>
      <c r="AF23" s="25">
        <v>0</v>
      </c>
      <c r="AG23" s="27">
        <f>AF23/AE23*100</f>
        <v>0</v>
      </c>
      <c r="AH23" s="30">
        <v>254.16</v>
      </c>
      <c r="AI23" s="25">
        <v>0</v>
      </c>
      <c r="AJ23" s="27">
        <v>0</v>
      </c>
      <c r="AK23" s="30">
        <v>254.21</v>
      </c>
      <c r="AL23" s="25">
        <v>0</v>
      </c>
      <c r="AM23" s="27">
        <f>AL23/AK23*100</f>
        <v>0</v>
      </c>
      <c r="AN23" s="47">
        <v>254.16</v>
      </c>
      <c r="AO23" s="25">
        <v>0</v>
      </c>
      <c r="AP23" s="43" t="e">
        <v>#DIV/0!</v>
      </c>
      <c r="AQ23" s="19"/>
    </row>
    <row r="24" spans="1:43" ht="26.25" customHeight="1" x14ac:dyDescent="0.25">
      <c r="A24" s="95"/>
      <c r="B24" s="101"/>
      <c r="C24" s="18" t="s">
        <v>22</v>
      </c>
      <c r="D24" s="41">
        <f t="shared" si="4"/>
        <v>335.2</v>
      </c>
      <c r="E24" s="41">
        <f t="shared" si="4"/>
        <v>0</v>
      </c>
      <c r="F24" s="25">
        <f>E24/D24*100</f>
        <v>0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25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v>0</v>
      </c>
      <c r="T24" s="31">
        <v>0</v>
      </c>
      <c r="U24" s="27">
        <v>0</v>
      </c>
      <c r="V24" s="30">
        <v>221.2</v>
      </c>
      <c r="W24" s="38">
        <v>0</v>
      </c>
      <c r="X24" s="27">
        <v>0</v>
      </c>
      <c r="Y24" s="30">
        <v>0</v>
      </c>
      <c r="Z24" s="31">
        <v>0</v>
      </c>
      <c r="AA24" s="27" t="e">
        <f>Z24/Y24*100</f>
        <v>#DIV/0!</v>
      </c>
      <c r="AB24" s="30">
        <v>0</v>
      </c>
      <c r="AC24" s="25">
        <v>0</v>
      </c>
      <c r="AD24" s="27" t="e">
        <v>#DIV/0!</v>
      </c>
      <c r="AE24" s="30">
        <v>114</v>
      </c>
      <c r="AF24" s="25">
        <v>0</v>
      </c>
      <c r="AG24" s="27">
        <f>AF24/AE24*100</f>
        <v>0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</row>
    <row r="25" spans="1:43" ht="26.25" customHeight="1" x14ac:dyDescent="0.25">
      <c r="A25" s="95"/>
      <c r="B25" s="101"/>
      <c r="C25" s="18" t="s">
        <v>23</v>
      </c>
      <c r="D25" s="41">
        <f t="shared" si="4"/>
        <v>274.3</v>
      </c>
      <c r="E25" s="41">
        <f t="shared" si="4"/>
        <v>0</v>
      </c>
      <c r="F25" s="25">
        <f>E25/D25*100</f>
        <v>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25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v>0</v>
      </c>
      <c r="T25" s="31">
        <v>0</v>
      </c>
      <c r="U25" s="27">
        <v>0</v>
      </c>
      <c r="V25" s="30">
        <v>181</v>
      </c>
      <c r="W25" s="38">
        <v>0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93.3</v>
      </c>
      <c r="AF25" s="31">
        <v>0</v>
      </c>
      <c r="AG25" s="27">
        <f>AF25/AE25*100</f>
        <v>0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96"/>
      <c r="B26" s="102"/>
      <c r="C26" s="16" t="s">
        <v>24</v>
      </c>
      <c r="D26" s="41">
        <f t="shared" si="4"/>
        <v>0</v>
      </c>
      <c r="E26" s="41">
        <f t="shared" si="4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94" t="s">
        <v>32</v>
      </c>
      <c r="B27" s="100" t="s">
        <v>35</v>
      </c>
      <c r="C27" s="21" t="s">
        <v>20</v>
      </c>
      <c r="D27" s="40">
        <f t="shared" si="4"/>
        <v>481522.33</v>
      </c>
      <c r="E27" s="39">
        <f t="shared" si="4"/>
        <v>68859.67</v>
      </c>
      <c r="F27" s="32">
        <f>E27/D27*100</f>
        <v>14.300410533401431</v>
      </c>
      <c r="G27" s="34">
        <f>G28+G29+G30+G31</f>
        <v>40576.69</v>
      </c>
      <c r="H27" s="34">
        <f>H28+H29+H30+H31</f>
        <v>37535.54</v>
      </c>
      <c r="I27" s="33">
        <f>H27/G27*100</f>
        <v>92.505179697999012</v>
      </c>
      <c r="J27" s="34">
        <f>J28+J29+J30+J31</f>
        <v>40576.69</v>
      </c>
      <c r="K27" s="33">
        <f>K28+K29+K30+K31</f>
        <v>31324.13</v>
      </c>
      <c r="L27" s="33">
        <f>K27/J27*100</f>
        <v>77.19735148431279</v>
      </c>
      <c r="M27" s="34">
        <f>M28+M29+M30+M31</f>
        <v>40576.69</v>
      </c>
      <c r="N27" s="34">
        <f>N28+N29+N30+N31</f>
        <v>0</v>
      </c>
      <c r="O27" s="33">
        <f>N27/M27*100</f>
        <v>0</v>
      </c>
      <c r="P27" s="34">
        <f>P28+P29+P30+P31</f>
        <v>40576.69</v>
      </c>
      <c r="Q27" s="34">
        <f>Q28+Q29+Q30+Q31</f>
        <v>0</v>
      </c>
      <c r="R27" s="33">
        <f>Q27/P27*100</f>
        <v>0</v>
      </c>
      <c r="S27" s="34">
        <f>S28+S29+S30+S31</f>
        <v>40576.69</v>
      </c>
      <c r="T27" s="34">
        <f>T28+T29+T30+T31</f>
        <v>0</v>
      </c>
      <c r="U27" s="33">
        <f>T27/S27*100</f>
        <v>0</v>
      </c>
      <c r="V27" s="34">
        <f>V28+V29+V30+V31</f>
        <v>40576.69</v>
      </c>
      <c r="W27" s="40">
        <f>W28</f>
        <v>0</v>
      </c>
      <c r="X27" s="33">
        <f>W27/V27*100</f>
        <v>0</v>
      </c>
      <c r="Y27" s="34">
        <f>Y28+Y29+Y30+Y31</f>
        <v>40576.69</v>
      </c>
      <c r="Z27" s="34">
        <f>Z28+Z29+Z30+Z31</f>
        <v>0</v>
      </c>
      <c r="AA27" s="33">
        <f>Z27/Y27*100</f>
        <v>0</v>
      </c>
      <c r="AB27" s="34">
        <f>AB28+AB29+AB30+AB31</f>
        <v>35178.639999999999</v>
      </c>
      <c r="AC27" s="32">
        <f>AC28</f>
        <v>0</v>
      </c>
      <c r="AD27" s="33">
        <f>AC27/AB27*100</f>
        <v>0</v>
      </c>
      <c r="AE27" s="34">
        <f>AE28+AE29+AE30+AE31</f>
        <v>40576.69</v>
      </c>
      <c r="AF27" s="34">
        <f>AF28</f>
        <v>0</v>
      </c>
      <c r="AG27" s="33">
        <f>AF27/AE27*100</f>
        <v>0</v>
      </c>
      <c r="AH27" s="34">
        <f>AH28+AH29+AH30+AH31</f>
        <v>40576.69</v>
      </c>
      <c r="AI27" s="34">
        <f>AI28</f>
        <v>0</v>
      </c>
      <c r="AJ27" s="33">
        <f>AI27/AH27*100</f>
        <v>0</v>
      </c>
      <c r="AK27" s="34">
        <f>AK28+AK29+AK30+AK31</f>
        <v>40576.69</v>
      </c>
      <c r="AL27" s="34">
        <f>AL28</f>
        <v>0</v>
      </c>
      <c r="AM27" s="33">
        <f>AL27/AK27*100</f>
        <v>0</v>
      </c>
      <c r="AN27" s="49">
        <f>AN28+AN29+AN30+AN31</f>
        <v>40576.79</v>
      </c>
      <c r="AO27" s="34">
        <v>0</v>
      </c>
      <c r="AP27" s="34">
        <v>0</v>
      </c>
      <c r="AQ27" s="17"/>
    </row>
    <row r="28" spans="1:43" ht="26.25" customHeight="1" x14ac:dyDescent="0.25">
      <c r="A28" s="95"/>
      <c r="B28" s="101"/>
      <c r="C28" s="16" t="s">
        <v>21</v>
      </c>
      <c r="D28" s="42">
        <f t="shared" si="4"/>
        <v>481522.33</v>
      </c>
      <c r="E28" s="41">
        <f t="shared" si="4"/>
        <v>68859.67</v>
      </c>
      <c r="F28" s="25">
        <f>E28/D28*100</f>
        <v>14.300410533401431</v>
      </c>
      <c r="G28" s="30">
        <v>40576.69</v>
      </c>
      <c r="H28" s="59">
        <v>37535.54</v>
      </c>
      <c r="I28" s="27">
        <f>H28/G28*100</f>
        <v>92.505179697999012</v>
      </c>
      <c r="J28" s="30">
        <v>40576.69</v>
      </c>
      <c r="K28" s="27">
        <v>31324.13</v>
      </c>
      <c r="L28" s="27">
        <f>K28/J28*100</f>
        <v>77.19735148431279</v>
      </c>
      <c r="M28" s="30">
        <v>40576.69</v>
      </c>
      <c r="N28" s="25">
        <v>0</v>
      </c>
      <c r="O28" s="27">
        <f>N28/M28*100</f>
        <v>0</v>
      </c>
      <c r="P28" s="30">
        <v>40576.69</v>
      </c>
      <c r="Q28" s="25">
        <v>0</v>
      </c>
      <c r="R28" s="28">
        <f>Q28/P28*100</f>
        <v>0</v>
      </c>
      <c r="S28" s="30">
        <v>40576.69</v>
      </c>
      <c r="T28" s="25">
        <v>0</v>
      </c>
      <c r="U28" s="27">
        <f>T28/S28*100</f>
        <v>0</v>
      </c>
      <c r="V28" s="54">
        <v>40576.69</v>
      </c>
      <c r="W28" s="55">
        <v>0</v>
      </c>
      <c r="X28" s="27">
        <f>W28/V28*100</f>
        <v>0</v>
      </c>
      <c r="Y28" s="30">
        <v>40576.69</v>
      </c>
      <c r="Z28" s="25">
        <v>0</v>
      </c>
      <c r="AA28" s="27">
        <f>Z28/Y28*100</f>
        <v>0</v>
      </c>
      <c r="AB28" s="30">
        <f>40576.69-5398.05</f>
        <v>35178.639999999999</v>
      </c>
      <c r="AC28" s="25">
        <v>0</v>
      </c>
      <c r="AD28" s="27">
        <f>AC28/AB28*100</f>
        <v>0</v>
      </c>
      <c r="AE28" s="30">
        <v>40576.69</v>
      </c>
      <c r="AF28" s="25">
        <v>0</v>
      </c>
      <c r="AG28" s="27">
        <f>AF28/AE28*100</f>
        <v>0</v>
      </c>
      <c r="AH28" s="30">
        <v>40576.69</v>
      </c>
      <c r="AI28" s="25">
        <v>0</v>
      </c>
      <c r="AJ28" s="27">
        <f>AI28/AH28*100</f>
        <v>0</v>
      </c>
      <c r="AK28" s="30">
        <v>40576.69</v>
      </c>
      <c r="AL28" s="25">
        <v>0</v>
      </c>
      <c r="AM28" s="27">
        <f>AL28/AK28*100</f>
        <v>0</v>
      </c>
      <c r="AN28" s="47">
        <v>40576.79</v>
      </c>
      <c r="AO28" s="25">
        <v>0</v>
      </c>
      <c r="AP28" s="43">
        <v>0</v>
      </c>
      <c r="AQ28" s="19"/>
    </row>
    <row r="29" spans="1:43" ht="26.25" customHeight="1" x14ac:dyDescent="0.25">
      <c r="A29" s="95"/>
      <c r="B29" s="101"/>
      <c r="C29" s="18" t="s">
        <v>22</v>
      </c>
      <c r="D29" s="42">
        <f t="shared" si="4"/>
        <v>0</v>
      </c>
      <c r="E29" s="41">
        <f t="shared" si="4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25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</row>
    <row r="30" spans="1:43" ht="26.25" customHeight="1" x14ac:dyDescent="0.25">
      <c r="A30" s="95"/>
      <c r="B30" s="101"/>
      <c r="C30" s="18" t="s">
        <v>23</v>
      </c>
      <c r="D30" s="42">
        <f t="shared" si="4"/>
        <v>0</v>
      </c>
      <c r="E30" s="41">
        <f t="shared" si="4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96"/>
      <c r="B31" s="102"/>
      <c r="C31" s="16" t="s">
        <v>24</v>
      </c>
      <c r="D31" s="42">
        <f t="shared" si="4"/>
        <v>0</v>
      </c>
      <c r="E31" s="41">
        <f t="shared" si="4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1"/>
      <c r="C32" s="6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109" t="s">
        <v>41</v>
      </c>
      <c r="C33" s="109"/>
      <c r="D33" s="109"/>
      <c r="E33" s="109"/>
      <c r="F33" s="109"/>
      <c r="G33" s="109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110" t="s">
        <v>37</v>
      </c>
      <c r="C34" s="110"/>
      <c r="D34" s="110"/>
      <c r="E34" s="110"/>
      <c r="F34" s="110"/>
      <c r="G34" s="110"/>
      <c r="H34" s="110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B10:B11"/>
    <mergeCell ref="A10:A11"/>
    <mergeCell ref="M10:O10"/>
    <mergeCell ref="J10:L10"/>
    <mergeCell ref="G10:I10"/>
    <mergeCell ref="D10:F10"/>
    <mergeCell ref="C10:C11"/>
    <mergeCell ref="AB10:AD10"/>
    <mergeCell ref="Y10:AA10"/>
    <mergeCell ref="V10:X10"/>
    <mergeCell ref="S10:U10"/>
    <mergeCell ref="P10:R10"/>
    <mergeCell ref="A22:A26"/>
    <mergeCell ref="B22:B26"/>
    <mergeCell ref="A27:A31"/>
    <mergeCell ref="B27:B31"/>
    <mergeCell ref="B33:G33"/>
    <mergeCell ref="B34:H34"/>
    <mergeCell ref="A17:A21"/>
    <mergeCell ref="B17:B21"/>
    <mergeCell ref="AE10:AG10"/>
    <mergeCell ref="A12:A16"/>
    <mergeCell ref="B12:B16"/>
    <mergeCell ref="AK10:AM10"/>
    <mergeCell ref="AN10:AP10"/>
    <mergeCell ref="AH10:AJ10"/>
    <mergeCell ref="E7:Y7"/>
    <mergeCell ref="AL9:AP9"/>
    <mergeCell ref="E6:Y6"/>
    <mergeCell ref="D1:O1"/>
    <mergeCell ref="AL1:AP1"/>
    <mergeCell ref="Z2:AP2"/>
    <mergeCell ref="AL3:AP3"/>
    <mergeCell ref="E5:Y5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2023-03-17T11:00:38Z</dcterms:modified>
</cp:coreProperties>
</file>